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All" sheetId="1" r:id="rId1"/>
    <sheet name="Stats" sheetId="3" r:id="rId2"/>
  </sheets>
  <calcPr calcId="145621"/>
  <pivotCaches>
    <pivotCache cacheId="5" r:id="rId3"/>
  </pivotCaches>
</workbook>
</file>

<file path=xl/calcChain.xml><?xml version="1.0" encoding="utf-8"?>
<calcChain xmlns="http://schemas.openxmlformats.org/spreadsheetml/2006/main">
  <c r="K7" i="1" l="1"/>
  <c r="L7" i="1"/>
  <c r="M7" i="1"/>
  <c r="K51" i="1" l="1"/>
  <c r="L51" i="1"/>
  <c r="M51" i="1" s="1"/>
  <c r="K50" i="1" l="1"/>
  <c r="L50" i="1"/>
  <c r="M50" i="1" s="1"/>
  <c r="K49" i="1" l="1"/>
  <c r="L49" i="1"/>
  <c r="M49" i="1" s="1"/>
  <c r="K48" i="1" l="1"/>
  <c r="L48" i="1"/>
  <c r="M48" i="1" s="1"/>
  <c r="K47" i="1" l="1"/>
  <c r="L47" i="1"/>
  <c r="M47" i="1" s="1"/>
  <c r="K46" i="1" l="1"/>
  <c r="L46" i="1"/>
  <c r="M46" i="1" s="1"/>
  <c r="K45" i="1" l="1"/>
  <c r="L45" i="1"/>
  <c r="M45" i="1" s="1"/>
  <c r="M24" i="1" l="1"/>
  <c r="M33" i="1"/>
  <c r="M35" i="1"/>
  <c r="M37" i="1"/>
  <c r="M41" i="1"/>
  <c r="M43" i="1"/>
  <c r="M44" i="1"/>
  <c r="K44" i="1" l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6" i="1"/>
  <c r="K5" i="1"/>
  <c r="K4" i="1"/>
  <c r="K3" i="1"/>
  <c r="K2" i="1"/>
  <c r="L2" i="1"/>
  <c r="M2" i="1" s="1"/>
  <c r="L3" i="1"/>
  <c r="M3" i="1" s="1"/>
  <c r="L4" i="1"/>
  <c r="M4" i="1" s="1"/>
  <c r="L5" i="1"/>
  <c r="M5" i="1" s="1"/>
  <c r="L6" i="1"/>
  <c r="M6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L34" i="1"/>
  <c r="M34" i="1" s="1"/>
  <c r="L35" i="1"/>
  <c r="L36" i="1"/>
  <c r="M36" i="1" s="1"/>
  <c r="L37" i="1"/>
  <c r="L38" i="1"/>
  <c r="M38" i="1" s="1"/>
  <c r="L39" i="1"/>
  <c r="M39" i="1" s="1"/>
  <c r="L40" i="1"/>
  <c r="M40" i="1" s="1"/>
  <c r="L41" i="1"/>
  <c r="L42" i="1"/>
  <c r="M42" i="1" s="1"/>
  <c r="L43" i="1"/>
  <c r="L44" i="1"/>
  <c r="E52" i="1" l="1"/>
  <c r="K52" i="1"/>
</calcChain>
</file>

<file path=xl/sharedStrings.xml><?xml version="1.0" encoding="utf-8"?>
<sst xmlns="http://schemas.openxmlformats.org/spreadsheetml/2006/main" count="212" uniqueCount="113">
  <si>
    <t>Project</t>
  </si>
  <si>
    <t>Creator</t>
  </si>
  <si>
    <t>Pledge</t>
  </si>
  <si>
    <t>Delivery Date</t>
  </si>
  <si>
    <t>Two Guys SpaceVenture</t>
  </si>
  <si>
    <t>Two Guys from Andromeda</t>
  </si>
  <si>
    <t>Funded Date</t>
  </si>
  <si>
    <t>Flash Point: 2nd Story, Urban Structures, FF Figures</t>
  </si>
  <si>
    <t>Indie Boards &amp; Cards</t>
  </si>
  <si>
    <t>DungeonCraft: Hero versus Guardian</t>
  </si>
  <si>
    <t>Jungle Ascent</t>
  </si>
  <si>
    <t>Get Bit! Deluxe Tin Box Set</t>
  </si>
  <si>
    <t>Trick or Treat Card Game</t>
  </si>
  <si>
    <t>Boss Monster</t>
  </si>
  <si>
    <t>2nd Delivery Date</t>
  </si>
  <si>
    <t>Formula E</t>
  </si>
  <si>
    <t>Odin's Ravens</t>
  </si>
  <si>
    <t>Dungeon Roll</t>
  </si>
  <si>
    <t>Walk The Plank!</t>
  </si>
  <si>
    <t>Flash Point: Fire Rescue - Extreme Danger</t>
  </si>
  <si>
    <t>Relic Expedition</t>
  </si>
  <si>
    <t>The Princess Bride: Prepare to Die!</t>
  </si>
  <si>
    <t>Haggis &amp; Ross Clan Deck</t>
  </si>
  <si>
    <t>Council of Verona</t>
  </si>
  <si>
    <t>Wok Star</t>
  </si>
  <si>
    <t>IncrediBrawl</t>
  </si>
  <si>
    <t>Scopa Playing Cards - Gamer's Edition</t>
  </si>
  <si>
    <t>Smash Monster Rampage</t>
  </si>
  <si>
    <t>Fantasy Frontier</t>
  </si>
  <si>
    <t>Belle of the Ball / Carnival</t>
  </si>
  <si>
    <t>Monsters &amp; Maidens</t>
  </si>
  <si>
    <t>Dungeon Roll - Winter Promo Pack</t>
  </si>
  <si>
    <t>Templar Intrigue</t>
  </si>
  <si>
    <t>Hold Your Breath</t>
  </si>
  <si>
    <t>The Great Snowball Battle</t>
  </si>
  <si>
    <t>TattleTale</t>
  </si>
  <si>
    <t>Coin Age</t>
  </si>
  <si>
    <t>Where Art Thou, Romeo</t>
  </si>
  <si>
    <t>Burgoo</t>
  </si>
  <si>
    <t>Tiny Epic Kingdoms</t>
  </si>
  <si>
    <t>This Town Ain't Big Enough for the 2-4 of Us!</t>
  </si>
  <si>
    <t>Mob Town</t>
  </si>
  <si>
    <t>Heroes Wanted</t>
  </si>
  <si>
    <t>Tower</t>
  </si>
  <si>
    <t>The Borderlands: A Villagers &amp; Villains Expansion</t>
  </si>
  <si>
    <t>Dice Hate Me's 54-Card Rabbits</t>
  </si>
  <si>
    <t>Treasures &amp; Traps: Random Encounters &amp; Expanded Realms</t>
  </si>
  <si>
    <t>Tuscany</t>
  </si>
  <si>
    <t>Dragon Slayer</t>
  </si>
  <si>
    <t>Yardmaster</t>
  </si>
  <si>
    <t>Studio 9 Games</t>
  </si>
  <si>
    <t>5th Street Games</t>
  </si>
  <si>
    <t>Mayday Games</t>
  </si>
  <si>
    <t>Patrick Leder</t>
  </si>
  <si>
    <t>Brotherwise Games</t>
  </si>
  <si>
    <t>Waiting</t>
  </si>
  <si>
    <t>Delivered</t>
  </si>
  <si>
    <t>Game Salute</t>
  </si>
  <si>
    <t>Works, Ltd.</t>
  </si>
  <si>
    <t>SCAM</t>
  </si>
  <si>
    <t>GenCon Pickup</t>
  </si>
  <si>
    <t>Foxtrot Games</t>
  </si>
  <si>
    <t>Crash Games</t>
  </si>
  <si>
    <t>Local Pickup</t>
  </si>
  <si>
    <t>V3G</t>
  </si>
  <si>
    <t>The Spiel</t>
  </si>
  <si>
    <t>Gamelyn Games</t>
  </si>
  <si>
    <t>Dice Hate Me Games</t>
  </si>
  <si>
    <t>Action Phase Games</t>
  </si>
  <si>
    <t>Funding</t>
  </si>
  <si>
    <t>Ben Haskett</t>
  </si>
  <si>
    <t>Stonemaier Games</t>
  </si>
  <si>
    <t>Total</t>
  </si>
  <si>
    <t>On-Time</t>
  </si>
  <si>
    <t>Ghosts Love Candy</t>
  </si>
  <si>
    <t>Days Diff</t>
  </si>
  <si>
    <t>Row Labels</t>
  </si>
  <si>
    <t>Grand Total</t>
  </si>
  <si>
    <t>Project Status</t>
  </si>
  <si>
    <t>Delivery Status</t>
  </si>
  <si>
    <t>Note</t>
  </si>
  <si>
    <t>Date Estimate</t>
  </si>
  <si>
    <t>Early</t>
  </si>
  <si>
    <t>Column Labels</t>
  </si>
  <si>
    <t>Status by Creator</t>
  </si>
  <si>
    <t>Status Totals</t>
  </si>
  <si>
    <t>Estimated Delivery</t>
  </si>
  <si>
    <t>Updated Estimate</t>
  </si>
  <si>
    <t>&gt; 180 Days Past Estimate</t>
  </si>
  <si>
    <t>31-90 Days Past Estimate</t>
  </si>
  <si>
    <t>1-30 Past Estimate</t>
  </si>
  <si>
    <t>90-180 Days Past Estimate</t>
  </si>
  <si>
    <t>Tiny Epic Defenders</t>
  </si>
  <si>
    <t>Yardmaster Express</t>
  </si>
  <si>
    <t>Flash Point: Call of Duty Expansion</t>
  </si>
  <si>
    <t>Eduardo Baraf</t>
  </si>
  <si>
    <t>Lift Off!</t>
  </si>
  <si>
    <t>Pack O Game</t>
  </si>
  <si>
    <t>Chris Handy</t>
  </si>
  <si>
    <t>Roar-a-Saurus</t>
  </si>
  <si>
    <t>C. Aaron Kreader</t>
  </si>
  <si>
    <t>Company</t>
  </si>
  <si>
    <t>Travis</t>
  </si>
  <si>
    <t>Phillip Kilcrease</t>
  </si>
  <si>
    <t>Seth Hiatt</t>
  </si>
  <si>
    <t>Leder Games</t>
  </si>
  <si>
    <t>Michael Mindes</t>
  </si>
  <si>
    <t>Tasty Minstrel Games</t>
  </si>
  <si>
    <t>Vision3Games</t>
  </si>
  <si>
    <t>thespiel</t>
  </si>
  <si>
    <t>Jamey Stegmaier</t>
  </si>
  <si>
    <t>Perplext</t>
  </si>
  <si>
    <t>Coconuts Duo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</si>
</sst>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/yyyy;@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/>
    <xf numFmtId="1" fontId="0" fillId="0" borderId="0" xfId="0" applyNumberFormat="1"/>
    <xf numFmtId="0" fontId="0" fillId="0" borderId="0" xfId="0" applyNumberFormat="1"/>
    <xf numFmtId="0" fontId="0" fillId="0" borderId="0" xfId="0" pivotButton="1"/>
    <xf numFmtId="0" fontId="1" fillId="0" borderId="0" xfId="0" applyFont="1"/>
    <xf numFmtId="165" fontId="1" fillId="0" borderId="0" xfId="0" applyNumberFormat="1" applyFont="1"/>
    <xf numFmtId="164" fontId="1" fillId="0" borderId="0" xfId="0" applyNumberFormat="1" applyFont="1"/>
    <xf numFmtId="14" fontId="1" fillId="0" borderId="0" xfId="0" applyNumberFormat="1" applyFont="1"/>
    <xf numFmtId="1" fontId="1" fillId="0" borderId="0" xfId="0" applyNumberFormat="1" applyFont="1"/>
  </cellXfs>
  <cellStyles count="1">
    <cellStyle name="Normal" xfId="0" builtinId="0"/>
  </cellStyles>
  <dxfs count="15">
    <dxf>
      <numFmt numFmtId="19" formatCode="m/d/yyyy"/>
    </dxf>
    <dxf>
      <numFmt numFmtId="1" formatCode="0"/>
    </dxf>
    <dxf>
      <numFmt numFmtId="1" formatCode="0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65" formatCode="m/d/yyyy;@"/>
    </dxf>
    <dxf>
      <numFmt numFmtId="165" formatCode="m/d/yyyy;@"/>
    </dxf>
    <dxf>
      <numFmt numFmtId="165" formatCode="m/d/yyyy;@"/>
    </dxf>
    <dxf>
      <numFmt numFmtId="165" formatCode="m/d/yyyy;@"/>
    </dxf>
    <dxf>
      <numFmt numFmtId="164" formatCode="&quot;$&quot;#,##0.00"/>
    </dxf>
    <dxf>
      <numFmt numFmtId="164" formatCode="&quot;$&quot;#,##0.00"/>
    </dxf>
    <dxf>
      <numFmt numFmtId="165" formatCode="m/d/yyyy;@"/>
    </dxf>
    <dxf>
      <numFmt numFmtId="165" formatCode="m/d/yyyy;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1886.841622106484" createdVersion="4" refreshedVersion="4" minRefreshableVersion="3" recordCount="52">
  <cacheSource type="worksheet">
    <worksheetSource ref="A1:M1048576" sheet="All"/>
  </cacheSource>
  <cacheFields count="13">
    <cacheField name="Project" numFmtId="0">
      <sharedItems containsBlank="1"/>
    </cacheField>
    <cacheField name="Creator" numFmtId="0">
      <sharedItems containsBlank="1" count="59">
        <s v="Two Guys from Andromeda"/>
        <s v="Travis"/>
        <s v="C. Aaron Kreader"/>
        <s v="Phillip Kilcrease"/>
        <s v="Seth Hiatt"/>
        <s v="Patrick Leder"/>
        <s v="Brotherwise Games"/>
        <s v="Game Salute"/>
        <s v="Works, Ltd."/>
        <s v="Michael Mindes"/>
        <s v="Foxtrot Games"/>
        <s v="Crash Games"/>
        <s v="V3G"/>
        <s v="thespiel"/>
        <s v="Gamelyn Games"/>
        <s v="Dice Hate Me Games"/>
        <s v="Action Phase Games"/>
        <s v="Ben Haskett"/>
        <s v="Jamey Stegmaier"/>
        <s v="Eduardo Baraf"/>
        <s v="Chris Handy"/>
        <m/>
        <s v="Wattsalpoag Games" u="1"/>
        <s v="Everything Epic Games" u="1"/>
        <s v="Studio 9 Games" u="1"/>
        <s v="Danamarie Hosler" u="1"/>
        <s v="Tuesday Knight Games" u="1"/>
        <s v="Chevee Dodd" u="1"/>
        <s v="Dan Shapiro" u="1"/>
        <s v="Prolific Games" u="1"/>
        <s v="Indie Boards &amp; Cards" u="1"/>
        <s v="Keith Matejka" u="1"/>
        <s v="Home Run Games" u="1"/>
        <s v="Sean McDonald" u="1"/>
        <s v="Gamesmith, LLC" u="1"/>
        <s v="Grey Gnome Games" u="1"/>
        <s v="Matt Fleming" u="1"/>
        <s v="Cheapass Games" u="1"/>
        <s v="Mayday Games" u="1"/>
        <s v="Laboratory" u="1"/>
        <s v="Van Ryder Games" u="1"/>
        <s v="Bezier Games" u="1"/>
        <s v="M" u="1"/>
        <s v="The Spiel" u="1"/>
        <s v="Gryphon and Eagle Games" u="1"/>
        <s v="Stonemaier Games" u="1"/>
        <s v="Seamus James" u="1"/>
        <s v="Asmadi Games" u="1"/>
        <s v="TMG" u="1"/>
        <s v="DrunkQuest" u="1"/>
        <s v="Float a Goat Games" u="1"/>
        <s v="Zachary Weiner" u="1"/>
        <s v="5th Street Games" u="1"/>
        <s v="Mora Games" u="1"/>
        <s v="CrazyJoesGames" u="1"/>
        <s v="Island Officials" u="1"/>
        <s v="Righter After Then" u="1"/>
        <s v="Large Animal Games" u="1"/>
        <s v="Fridgecrisis Games" u="1"/>
      </sharedItems>
    </cacheField>
    <cacheField name="Company" numFmtId="0">
      <sharedItems containsBlank="1"/>
    </cacheField>
    <cacheField name="Funded Date" numFmtId="165">
      <sharedItems containsNonDate="0" containsDate="1" containsString="0" containsBlank="1" minDate="2012-06-12T00:00:00" maxDate="2014-10-04T00:00:00"/>
    </cacheField>
    <cacheField name="Pledge" numFmtId="164">
      <sharedItems containsString="0" containsBlank="1" containsNumber="1" containsInteger="1" minValue="2" maxValue="1505"/>
    </cacheField>
    <cacheField name="Estimated Delivery" numFmtId="165">
      <sharedItems containsNonDate="0" containsDate="1" containsString="0" containsBlank="1" minDate="2012-10-31T00:00:00" maxDate="2015-07-01T00:00:00"/>
    </cacheField>
    <cacheField name="Updated Estimate" numFmtId="165">
      <sharedItems containsNonDate="0" containsDate="1" containsString="0" containsBlank="1" minDate="2014-09-15T00:00:00" maxDate="2014-10-16T00:00:00"/>
    </cacheField>
    <cacheField name="Delivery Date" numFmtId="0">
      <sharedItems containsNonDate="0" containsDate="1" containsString="0" containsBlank="1" minDate="2012-10-17T00:00:00" maxDate="2014-08-22T00:00:00"/>
    </cacheField>
    <cacheField name="2nd Delivery Date" numFmtId="0">
      <sharedItems containsNonDate="0" containsDate="1" containsString="0" containsBlank="1" minDate="2014-02-18T00:00:00" maxDate="2014-02-19T00:00:00"/>
    </cacheField>
    <cacheField name="Note" numFmtId="0">
      <sharedItems containsBlank="1"/>
    </cacheField>
    <cacheField name="Project Status" numFmtId="0">
      <sharedItems containsBlank="1" containsMixedTypes="1" containsNumber="1" containsInteger="1" minValue="50" maxValue="78" count="7">
        <s v="Waiting"/>
        <s v="Delivered"/>
        <s v="Funding"/>
        <n v="50"/>
        <m/>
        <n v="78" u="1"/>
        <n v="75" u="1"/>
      </sharedItems>
    </cacheField>
    <cacheField name="Days Diff" numFmtId="1">
      <sharedItems containsString="0" containsBlank="1" containsNumber="1" containsInteger="1" minValue="-299" maxValue="553"/>
    </cacheField>
    <cacheField name="Delivery Status" numFmtId="0">
      <sharedItems containsBlank="1" count="11">
        <s v="&gt; 180 Days Past Estimate"/>
        <s v="On-Time"/>
        <s v="Early"/>
        <s v="90-180 Days Past Estimate"/>
        <s v="31-90 Days Past Estimate"/>
        <s v="1-30 Past Estimate"/>
        <m/>
        <s v="31-90 Days Late" u="1"/>
        <s v="90-180 Days Late" u="1"/>
        <s v="&gt; 180 Days Late" u="1"/>
        <s v="0-30 Days Lat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">
  <r>
    <s v="Two Guys SpaceVenture"/>
    <x v="0"/>
    <s v="Two Guys from Andromeda"/>
    <d v="2012-06-12T00:00:00"/>
    <n v="45"/>
    <d v="2013-02-28T00:00:00"/>
    <m/>
    <m/>
    <m/>
    <m/>
    <x v="0"/>
    <n v="553"/>
    <x v="0"/>
  </r>
  <r>
    <s v="Flash Point: 2nd Story, Urban Structures, FF Figures"/>
    <x v="1"/>
    <s v="Indie Boards &amp; Cards"/>
    <d v="2012-08-09T00:00:00"/>
    <n v="25"/>
    <d v="2012-10-31T00:00:00"/>
    <m/>
    <d v="2012-10-17T00:00:00"/>
    <m/>
    <m/>
    <x v="1"/>
    <n v="-14"/>
    <x v="1"/>
  </r>
  <r>
    <s v="DungeonCraft: Hero versus Guardian"/>
    <x v="2"/>
    <s v="Studio 9 Games"/>
    <d v="2012-09-16T00:00:00"/>
    <n v="80"/>
    <d v="2013-08-31T00:00:00"/>
    <m/>
    <d v="2013-07-20T00:00:00"/>
    <m/>
    <m/>
    <x v="1"/>
    <n v="-42"/>
    <x v="2"/>
  </r>
  <r>
    <s v="Jungle Ascent"/>
    <x v="3"/>
    <s v="5th Street Games"/>
    <d v="2012-10-07T00:00:00"/>
    <n v="30"/>
    <d v="2013-03-31T00:00:00"/>
    <m/>
    <d v="2013-08-25T00:00:00"/>
    <m/>
    <m/>
    <x v="1"/>
    <n v="147"/>
    <x v="3"/>
  </r>
  <r>
    <s v="Get Bit! Deluxe Tin Box Set"/>
    <x v="4"/>
    <s v="Mayday Games"/>
    <d v="2012-10-09T00:00:00"/>
    <n v="17"/>
    <d v="2013-01-31T00:00:00"/>
    <m/>
    <d v="2013-04-22T00:00:00"/>
    <m/>
    <m/>
    <x v="1"/>
    <n v="81"/>
    <x v="4"/>
  </r>
  <r>
    <s v="Trick or Treat Card Game"/>
    <x v="5"/>
    <s v="Leder Games"/>
    <d v="2012-11-02T00:00:00"/>
    <n v="10"/>
    <d v="2013-02-28T00:00:00"/>
    <m/>
    <d v="2013-07-27T00:00:00"/>
    <m/>
    <m/>
    <x v="1"/>
    <n v="149"/>
    <x v="3"/>
  </r>
  <r>
    <s v="Boss Monster"/>
    <x v="6"/>
    <s v="Brotherwise Games"/>
    <d v="2012-11-18T00:00:00"/>
    <n v="40"/>
    <d v="2013-02-28T00:00:00"/>
    <m/>
    <d v="2013-07-01T00:00:00"/>
    <d v="2014-02-18T00:00:00"/>
    <m/>
    <x v="1"/>
    <n v="123"/>
    <x v="3"/>
  </r>
  <r>
    <s v="Formula E"/>
    <x v="7"/>
    <s v="Game Salute"/>
    <d v="2013-01-29T00:00:00"/>
    <n v="65"/>
    <d v="2013-09-30T00:00:00"/>
    <m/>
    <d v="2014-05-01T00:00:00"/>
    <m/>
    <m/>
    <x v="1"/>
    <n v="213"/>
    <x v="0"/>
  </r>
  <r>
    <s v="Odin's Ravens"/>
    <x v="8"/>
    <s v="Works, Ltd."/>
    <d v="2013-03-05T00:00:00"/>
    <n v="28"/>
    <d v="2013-08-31T00:00:00"/>
    <m/>
    <m/>
    <m/>
    <s v="SCAM"/>
    <x v="0"/>
    <n v="369"/>
    <x v="0"/>
  </r>
  <r>
    <s v="Dungeon Roll"/>
    <x v="9"/>
    <s v="Tasty Minstrel Games"/>
    <d v="2013-03-20T00:00:00"/>
    <n v="15"/>
    <d v="2013-08-31T00:00:00"/>
    <m/>
    <d v="2013-08-09T00:00:00"/>
    <m/>
    <m/>
    <x v="1"/>
    <n v="-22"/>
    <x v="1"/>
  </r>
  <r>
    <s v="Walk The Plank!"/>
    <x v="4"/>
    <s v="Mayday Games"/>
    <d v="2013-04-17T00:00:00"/>
    <n v="18"/>
    <d v="2013-08-31T00:00:00"/>
    <m/>
    <d v="2013-08-16T00:00:00"/>
    <m/>
    <s v="GenCon Pickup"/>
    <x v="1"/>
    <n v="-15"/>
    <x v="1"/>
  </r>
  <r>
    <s v="Flash Point: Fire Rescue - Extreme Danger"/>
    <x v="1"/>
    <s v="Indie Boards &amp; Cards"/>
    <d v="2013-04-17T00:00:00"/>
    <n v="52"/>
    <d v="2013-10-31T00:00:00"/>
    <m/>
    <d v="2013-12-05T00:00:00"/>
    <m/>
    <m/>
    <x v="1"/>
    <n v="35"/>
    <x v="4"/>
  </r>
  <r>
    <s v="Relic Expedition"/>
    <x v="10"/>
    <s v="Foxtrot Games"/>
    <d v="2013-04-27T00:00:00"/>
    <n v="59"/>
    <d v="2013-11-30T00:00:00"/>
    <m/>
    <d v="2013-12-17T00:00:00"/>
    <m/>
    <m/>
    <x v="1"/>
    <n v="17"/>
    <x v="5"/>
  </r>
  <r>
    <s v="The Princess Bride: Prepare to Die!"/>
    <x v="7"/>
    <s v="Game Salute"/>
    <d v="2013-06-18T00:00:00"/>
    <n v="30"/>
    <d v="2013-09-30T00:00:00"/>
    <m/>
    <d v="2013-10-12T00:00:00"/>
    <m/>
    <m/>
    <x v="1"/>
    <n v="12"/>
    <x v="5"/>
  </r>
  <r>
    <s v="Haggis &amp; Ross Clan Deck"/>
    <x v="1"/>
    <s v="Indie Boards &amp; Cards"/>
    <d v="2013-06-26T00:00:00"/>
    <n v="15"/>
    <d v="2013-10-31T00:00:00"/>
    <m/>
    <d v="2013-12-03T00:00:00"/>
    <m/>
    <m/>
    <x v="1"/>
    <n v="33"/>
    <x v="4"/>
  </r>
  <r>
    <s v="Council of Verona"/>
    <x v="11"/>
    <s v="Crash Games"/>
    <d v="2013-07-04T00:00:00"/>
    <n v="24"/>
    <d v="2013-11-30T00:00:00"/>
    <m/>
    <d v="2013-11-04T00:00:00"/>
    <m/>
    <m/>
    <x v="1"/>
    <n v="-26"/>
    <x v="1"/>
  </r>
  <r>
    <s v="Wok Star"/>
    <x v="7"/>
    <s v="Game Salute"/>
    <d v="2013-07-16T00:00:00"/>
    <n v="39"/>
    <d v="2014-03-31T00:00:00"/>
    <d v="2014-09-15T00:00:00"/>
    <m/>
    <m/>
    <m/>
    <x v="0"/>
    <n v="157"/>
    <x v="3"/>
  </r>
  <r>
    <s v="IncrediBrawl"/>
    <x v="12"/>
    <s v="Vision3Games"/>
    <d v="2013-08-10T00:00:00"/>
    <n v="30"/>
    <d v="2014-02-28T00:00:00"/>
    <m/>
    <d v="2014-01-15T00:00:00"/>
    <m/>
    <s v="Local Pickup"/>
    <x v="1"/>
    <n v="-44"/>
    <x v="2"/>
  </r>
  <r>
    <s v="Scopa Playing Cards - Gamer's Edition"/>
    <x v="13"/>
    <s v="The Spiel"/>
    <d v="2013-08-07T00:00:00"/>
    <n v="12"/>
    <d v="2013-11-30T00:00:00"/>
    <m/>
    <d v="2013-12-16T00:00:00"/>
    <m/>
    <m/>
    <x v="1"/>
    <n v="16"/>
    <x v="5"/>
  </r>
  <r>
    <s v="Smash Monster Rampage"/>
    <x v="3"/>
    <s v="5th Street Games"/>
    <d v="2013-09-29T00:00:00"/>
    <n v="100"/>
    <d v="2014-02-28T00:00:00"/>
    <m/>
    <m/>
    <m/>
    <m/>
    <x v="0"/>
    <n v="188"/>
    <x v="0"/>
  </r>
  <r>
    <s v="Fantasy Frontier"/>
    <x v="14"/>
    <s v="Gamelyn Games"/>
    <d v="2013-10-08T00:00:00"/>
    <n v="45"/>
    <d v="2014-03-31T00:00:00"/>
    <m/>
    <d v="2014-06-12T00:00:00"/>
    <m/>
    <m/>
    <x v="1"/>
    <n v="73"/>
    <x v="4"/>
  </r>
  <r>
    <s v="Belle of the Ball / Carnival"/>
    <x v="15"/>
    <s v="Dice Hate Me Games"/>
    <d v="2013-09-22T00:00:00"/>
    <n v="50"/>
    <d v="2014-03-31T00:00:00"/>
    <d v="2014-09-15T00:00:00"/>
    <m/>
    <m/>
    <m/>
    <x v="0"/>
    <n v="157"/>
    <x v="3"/>
  </r>
  <r>
    <s v="Monsters &amp; Maidens"/>
    <x v="7"/>
    <s v="Game Salute"/>
    <d v="2013-11-08T00:00:00"/>
    <n v="25"/>
    <d v="2014-09-30T00:00:00"/>
    <m/>
    <m/>
    <m/>
    <m/>
    <x v="0"/>
    <n v="-26"/>
    <x v="1"/>
  </r>
  <r>
    <s v="Dungeon Roll - Winter Promo Pack"/>
    <x v="9"/>
    <s v="Tasty Minstrel Games"/>
    <d v="2013-11-19T00:00:00"/>
    <n v="5"/>
    <d v="2014-02-28T00:00:00"/>
    <m/>
    <d v="2014-08-21T00:00:00"/>
    <m/>
    <m/>
    <x v="1"/>
    <n v="174"/>
    <x v="3"/>
  </r>
  <r>
    <s v="Templar Intrigue"/>
    <x v="9"/>
    <s v="Tasty Minstrel Games"/>
    <d v="2013-11-19T00:00:00"/>
    <n v="5"/>
    <d v="2014-04-30T00:00:00"/>
    <m/>
    <d v="2014-08-21T00:00:00"/>
    <m/>
    <m/>
    <x v="1"/>
    <n v="113"/>
    <x v="3"/>
  </r>
  <r>
    <s v="Hold Your Breath"/>
    <x v="4"/>
    <s v="Mayday Games"/>
    <d v="2013-12-21T00:00:00"/>
    <n v="27"/>
    <d v="2014-04-30T00:00:00"/>
    <d v="2014-10-15T00:00:00"/>
    <m/>
    <m/>
    <m/>
    <x v="0"/>
    <n v="127"/>
    <x v="3"/>
  </r>
  <r>
    <s v="The Great Snowball Battle"/>
    <x v="7"/>
    <s v="Game Salute"/>
    <d v="2013-11-22T00:00:00"/>
    <n v="25"/>
    <d v="2014-09-30T00:00:00"/>
    <m/>
    <d v="2014-07-17T00:00:00"/>
    <m/>
    <m/>
    <x v="1"/>
    <n v="-75"/>
    <x v="2"/>
  </r>
  <r>
    <s v="TattleTale"/>
    <x v="7"/>
    <s v="Game Salute"/>
    <d v="2013-11-29T00:00:00"/>
    <n v="12"/>
    <d v="2014-09-30T00:00:00"/>
    <m/>
    <d v="2014-07-12T00:00:00"/>
    <m/>
    <m/>
    <x v="1"/>
    <n v="-80"/>
    <x v="2"/>
  </r>
  <r>
    <s v="Coin Age"/>
    <x v="9"/>
    <s v="Tasty Minstrel Games"/>
    <d v="2013-12-21T00:00:00"/>
    <n v="7"/>
    <d v="2014-04-30T00:00:00"/>
    <m/>
    <d v="2014-08-21T00:00:00"/>
    <m/>
    <m/>
    <x v="1"/>
    <n v="113"/>
    <x v="3"/>
  </r>
  <r>
    <s v="Where Art Thou, Romeo"/>
    <x v="11"/>
    <s v="Crash Games"/>
    <d v="2013-12-19T00:00:00"/>
    <n v="2"/>
    <d v="2013-12-31T00:00:00"/>
    <m/>
    <d v="2013-12-31T00:00:00"/>
    <m/>
    <s v="Date Estimate"/>
    <x v="1"/>
    <n v="0"/>
    <x v="1"/>
  </r>
  <r>
    <s v="Burgoo"/>
    <x v="9"/>
    <s v="Tasty Minstrel Games"/>
    <d v="2014-01-25T00:00:00"/>
    <n v="7"/>
    <d v="2014-06-30T00:00:00"/>
    <m/>
    <d v="2014-08-21T00:00:00"/>
    <m/>
    <m/>
    <x v="1"/>
    <n v="52"/>
    <x v="4"/>
  </r>
  <r>
    <s v="Tiny Epic Kingdoms"/>
    <x v="14"/>
    <s v="Gamelyn Games"/>
    <d v="2014-02-08T00:00:00"/>
    <n v="24"/>
    <d v="2014-09-30T00:00:00"/>
    <d v="2014-10-15T00:00:00"/>
    <m/>
    <m/>
    <m/>
    <x v="0"/>
    <n v="-26"/>
    <x v="1"/>
  </r>
  <r>
    <s v="This Town Ain't Big Enough for the 2-4 of Us!"/>
    <x v="9"/>
    <s v="Tasty Minstrel Games"/>
    <d v="2014-02-14T00:00:00"/>
    <n v="8"/>
    <d v="2014-06-30T00:00:00"/>
    <m/>
    <d v="2014-08-21T00:00:00"/>
    <m/>
    <m/>
    <x v="1"/>
    <n v="52"/>
    <x v="4"/>
  </r>
  <r>
    <s v="Mob Town"/>
    <x v="3"/>
    <s v="5th Street Games"/>
    <d v="2014-03-09T00:00:00"/>
    <n v="35"/>
    <d v="2014-09-30T00:00:00"/>
    <m/>
    <m/>
    <m/>
    <m/>
    <x v="0"/>
    <n v="-26"/>
    <x v="1"/>
  </r>
  <r>
    <s v="Heroes Wanted"/>
    <x v="16"/>
    <s v="Action Phase Games"/>
    <d v="2014-03-09T00:00:00"/>
    <n v="70"/>
    <d v="2014-07-31T00:00:00"/>
    <m/>
    <d v="2014-08-14T00:00:00"/>
    <m/>
    <m/>
    <x v="1"/>
    <n v="14"/>
    <x v="5"/>
  </r>
  <r>
    <s v="Tower"/>
    <x v="17"/>
    <m/>
    <d v="2014-03-24T00:00:00"/>
    <n v="27"/>
    <d v="2014-09-30T00:00:00"/>
    <m/>
    <m/>
    <m/>
    <m/>
    <x v="0"/>
    <n v="-26"/>
    <x v="1"/>
  </r>
  <r>
    <s v="The Borderlands: A Villagers &amp; Villains Expansion"/>
    <x v="2"/>
    <s v="Studio 9 Games"/>
    <d v="2014-04-01T00:00:00"/>
    <n v="12"/>
    <d v="2014-07-31T00:00:00"/>
    <m/>
    <d v="2014-08-14T00:00:00"/>
    <m/>
    <m/>
    <x v="1"/>
    <n v="14"/>
    <x v="5"/>
  </r>
  <r>
    <s v="Dice Hate Me's 54-Card Rabbits"/>
    <x v="15"/>
    <s v="Dice Hate Me Games"/>
    <d v="2014-04-06T00:00:00"/>
    <n v="50"/>
    <d v="2014-08-31T00:00:00"/>
    <m/>
    <m/>
    <m/>
    <m/>
    <x v="0"/>
    <n v="4"/>
    <x v="5"/>
  </r>
  <r>
    <s v="Treasures &amp; Traps: Random Encounters &amp; Expanded Realms"/>
    <x v="2"/>
    <s v="Studio 9 Games"/>
    <d v="2014-04-23T00:00:00"/>
    <n v="18"/>
    <d v="2014-07-31T00:00:00"/>
    <m/>
    <d v="2014-08-14T00:00:00"/>
    <m/>
    <m/>
    <x v="1"/>
    <n v="14"/>
    <x v="5"/>
  </r>
  <r>
    <s v="Tuscany"/>
    <x v="18"/>
    <s v="Stonemaier Games"/>
    <d v="2014-04-09T00:00:00"/>
    <n v="99"/>
    <d v="2014-11-30T00:00:00"/>
    <m/>
    <m/>
    <m/>
    <m/>
    <x v="0"/>
    <n v="-87"/>
    <x v="1"/>
  </r>
  <r>
    <s v="Dragon Slayer"/>
    <x v="1"/>
    <s v="Indie Boards &amp; Cards"/>
    <d v="2014-05-07T00:00:00"/>
    <n v="13"/>
    <d v="2014-08-31T00:00:00"/>
    <m/>
    <d v="2014-08-16T00:00:00"/>
    <m/>
    <m/>
    <x v="1"/>
    <n v="-15"/>
    <x v="1"/>
  </r>
  <r>
    <s v="Yardmaster"/>
    <x v="11"/>
    <s v="Crash Games"/>
    <d v="2014-05-28T00:00:00"/>
    <n v="20"/>
    <d v="2014-10-31T00:00:00"/>
    <m/>
    <m/>
    <m/>
    <m/>
    <x v="0"/>
    <n v="-57"/>
    <x v="1"/>
  </r>
  <r>
    <s v="Ghosts Love Candy"/>
    <x v="3"/>
    <s v="5th Street Games"/>
    <d v="2014-07-06T00:00:00"/>
    <n v="45"/>
    <d v="2015-02-28T00:00:00"/>
    <m/>
    <m/>
    <m/>
    <m/>
    <x v="0"/>
    <n v="-177"/>
    <x v="1"/>
  </r>
  <r>
    <s v="Tiny Epic Defenders"/>
    <x v="14"/>
    <s v="Gamelyn Games"/>
    <d v="2014-07-19T00:00:00"/>
    <n v="24"/>
    <d v="2015-03-31T00:00:00"/>
    <m/>
    <m/>
    <m/>
    <m/>
    <x v="0"/>
    <n v="-208"/>
    <x v="1"/>
  </r>
  <r>
    <s v="Yardmaster Express"/>
    <x v="11"/>
    <s v="Crash Games"/>
    <d v="2014-07-24T00:00:00"/>
    <n v="7"/>
    <d v="2014-10-31T00:00:00"/>
    <m/>
    <m/>
    <m/>
    <m/>
    <x v="0"/>
    <n v="-57"/>
    <x v="1"/>
  </r>
  <r>
    <s v="Flash Point: Call of Duty Expansion"/>
    <x v="1"/>
    <s v="Indie Boards &amp; Cards"/>
    <d v="2014-07-31T00:00:00"/>
    <n v="15"/>
    <d v="2014-11-30T00:00:00"/>
    <m/>
    <m/>
    <m/>
    <m/>
    <x v="0"/>
    <n v="-87"/>
    <x v="1"/>
  </r>
  <r>
    <s v="Lift Off!"/>
    <x v="19"/>
    <m/>
    <d v="2014-08-28T00:00:00"/>
    <n v="39"/>
    <d v="2015-03-31T00:00:00"/>
    <m/>
    <m/>
    <m/>
    <m/>
    <x v="0"/>
    <n v="-208"/>
    <x v="1"/>
  </r>
  <r>
    <s v="Pack O Game"/>
    <x v="20"/>
    <s v="Perplext"/>
    <d v="2014-08-31T00:00:00"/>
    <n v="20"/>
    <d v="2015-06-30T00:00:00"/>
    <m/>
    <m/>
    <m/>
    <m/>
    <x v="0"/>
    <n v="-299"/>
    <x v="1"/>
  </r>
  <r>
    <s v="Roar-a-Saurus"/>
    <x v="1"/>
    <s v="Indie Boards &amp; Cards"/>
    <d v="2014-09-16T00:00:00"/>
    <n v="14"/>
    <d v="2014-11-30T00:00:00"/>
    <m/>
    <m/>
    <m/>
    <m/>
    <x v="2"/>
    <n v="-87"/>
    <x v="1"/>
  </r>
  <r>
    <s v="Coconuts Duo"/>
    <x v="4"/>
    <s v="Mayday Games"/>
    <d v="2014-10-03T00:00:00"/>
    <n v="21"/>
    <d v="2014-11-30T00:00:00"/>
    <m/>
    <m/>
    <m/>
    <m/>
    <x v="2"/>
    <n v="-87"/>
    <x v="1"/>
  </r>
  <r>
    <s v="Total"/>
    <x v="21"/>
    <m/>
    <m/>
    <n v="1505"/>
    <m/>
    <m/>
    <m/>
    <m/>
    <m/>
    <x v="3"/>
    <m/>
    <x v="6"/>
  </r>
  <r>
    <m/>
    <x v="21"/>
    <m/>
    <m/>
    <m/>
    <m/>
    <m/>
    <m/>
    <m/>
    <m/>
    <x v="4"/>
    <m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G3:N26" firstHeaderRow="1" firstDataRow="2" firstDataCol="1"/>
  <pivotFields count="13">
    <pivotField dataField="1" showAll="0"/>
    <pivotField axis="axisRow" showAll="0">
      <items count="60">
        <item m="1" x="52"/>
        <item x="16"/>
        <item m="1" x="47"/>
        <item x="17"/>
        <item x="6"/>
        <item m="1" x="37"/>
        <item m="1" x="27"/>
        <item x="11"/>
        <item m="1" x="54"/>
        <item m="1" x="28"/>
        <item m="1" x="25"/>
        <item x="15"/>
        <item m="1" x="49"/>
        <item m="1" x="23"/>
        <item m="1" x="50"/>
        <item x="10"/>
        <item m="1" x="58"/>
        <item x="7"/>
        <item x="14"/>
        <item m="1" x="34"/>
        <item m="1" x="35"/>
        <item m="1" x="44"/>
        <item m="1" x="32"/>
        <item m="1" x="30"/>
        <item m="1" x="55"/>
        <item m="1" x="31"/>
        <item m="1" x="39"/>
        <item m="1" x="57"/>
        <item m="1" x="42"/>
        <item m="1" x="36"/>
        <item m="1" x="38"/>
        <item m="1" x="53"/>
        <item x="5"/>
        <item m="1" x="29"/>
        <item m="1" x="56"/>
        <item m="1" x="46"/>
        <item m="1" x="33"/>
        <item m="1" x="45"/>
        <item m="1" x="24"/>
        <item m="1" x="43"/>
        <item m="1" x="48"/>
        <item m="1" x="26"/>
        <item x="0"/>
        <item x="12"/>
        <item m="1" x="40"/>
        <item m="1" x="22"/>
        <item x="8"/>
        <item m="1" x="51"/>
        <item x="21"/>
        <item m="1" x="41"/>
        <item x="1"/>
        <item x="2"/>
        <item x="3"/>
        <item x="4"/>
        <item x="9"/>
        <item x="13"/>
        <item x="18"/>
        <item x="19"/>
        <item x="20"/>
        <item t="default"/>
      </items>
    </pivotField>
    <pivotField showAll="0" defaultSubtota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axis="axisCol" showAll="0">
      <items count="12">
        <item x="2"/>
        <item x="1"/>
        <item m="1" x="10"/>
        <item m="1" x="7"/>
        <item m="1" x="8"/>
        <item m="1" x="9"/>
        <item h="1" x="6"/>
        <item x="0"/>
        <item x="4"/>
        <item x="5"/>
        <item x="3"/>
        <item t="default"/>
      </items>
    </pivotField>
  </pivotFields>
  <rowFields count="1">
    <field x="1"/>
  </rowFields>
  <rowItems count="22">
    <i>
      <x v="1"/>
    </i>
    <i>
      <x v="3"/>
    </i>
    <i>
      <x v="4"/>
    </i>
    <i>
      <x v="7"/>
    </i>
    <i>
      <x v="11"/>
    </i>
    <i>
      <x v="15"/>
    </i>
    <i>
      <x v="17"/>
    </i>
    <i>
      <x v="18"/>
    </i>
    <i>
      <x v="32"/>
    </i>
    <i>
      <x v="42"/>
    </i>
    <i>
      <x v="43"/>
    </i>
    <i>
      <x v="46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12"/>
  </colFields>
  <colItems count="7">
    <i>
      <x/>
    </i>
    <i>
      <x v="1"/>
    </i>
    <i>
      <x v="7"/>
    </i>
    <i>
      <x v="8"/>
    </i>
    <i>
      <x v="9"/>
    </i>
    <i>
      <x v="10"/>
    </i>
    <i t="grand">
      <x/>
    </i>
  </colItems>
  <dataFields count="1">
    <dataField name="Status by Creator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E11" firstHeaderRow="1" firstDataRow="2" firstDataCol="1"/>
  <pivotFields count="13">
    <pivotField showAll="0"/>
    <pivotField showAll="0"/>
    <pivotField showAll="0" defaultSubtotal="0"/>
    <pivotField showAll="0"/>
    <pivotField showAll="0"/>
    <pivotField showAll="0" defaultSubtotal="0"/>
    <pivotField showAll="0" defaultSubtotal="0"/>
    <pivotField showAll="0"/>
    <pivotField showAll="0"/>
    <pivotField showAll="0"/>
    <pivotField axis="axisCol" showAll="0">
      <items count="8">
        <item m="1" x="6"/>
        <item x="2"/>
        <item x="1"/>
        <item x="0"/>
        <item x="4"/>
        <item m="1" x="5"/>
        <item x="3"/>
        <item t="default"/>
      </items>
    </pivotField>
    <pivotField showAll="0"/>
    <pivotField axis="axisRow" dataField="1" multipleItemSelectionAllowed="1" showAll="0">
      <items count="12">
        <item m="1" x="9"/>
        <item m="1" x="10"/>
        <item m="1" x="7"/>
        <item m="1" x="8"/>
        <item x="2"/>
        <item x="1"/>
        <item h="1" x="6"/>
        <item x="0"/>
        <item x="4"/>
        <item x="5"/>
        <item x="3"/>
        <item t="default"/>
      </items>
    </pivotField>
  </pivotFields>
  <rowFields count="1">
    <field x="12"/>
  </rowFields>
  <rowItems count="7">
    <i>
      <x v="4"/>
    </i>
    <i>
      <x v="5"/>
    </i>
    <i>
      <x v="7"/>
    </i>
    <i>
      <x v="8"/>
    </i>
    <i>
      <x v="9"/>
    </i>
    <i>
      <x v="10"/>
    </i>
    <i t="grand">
      <x/>
    </i>
  </rowItems>
  <colFields count="1">
    <field x="10"/>
  </colFields>
  <colItems count="4">
    <i>
      <x v="1"/>
    </i>
    <i>
      <x v="2"/>
    </i>
    <i>
      <x v="3"/>
    </i>
    <i t="grand">
      <x/>
    </i>
  </colItems>
  <dataFields count="1">
    <dataField name="Status Totals" fld="12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M52" totalsRowCount="1">
  <autoFilter ref="A1:M51"/>
  <tableColumns count="13">
    <tableColumn id="1" name="Project" totalsRowLabel="Total"/>
    <tableColumn id="2" name="Creator"/>
    <tableColumn id="13" name="Company"/>
    <tableColumn id="3" name="Funded Date" dataDxfId="14" totalsRowDxfId="13"/>
    <tableColumn id="4" name="Pledge" totalsRowFunction="sum" dataDxfId="12" totalsRowDxfId="11"/>
    <tableColumn id="5" name="Estimated Delivery" dataDxfId="10" totalsRowDxfId="9"/>
    <tableColumn id="12" name="Updated Estimate" dataDxfId="8" totalsRowDxfId="7"/>
    <tableColumn id="6" name="Delivery Date" dataDxfId="6"/>
    <tableColumn id="10" name="2nd Delivery Date" dataDxfId="5"/>
    <tableColumn id="11" name="Note" dataDxfId="4"/>
    <tableColumn id="7" name="Project Status" totalsRowFunction="count" dataDxfId="3"/>
    <tableColumn id="8" name="Days Diff" dataDxfId="2" totalsRowDxfId="1">
      <calculatedColumnFormula>IF(H2="",IF(F2 &gt;TODAY(),DATEDIF(TODAY(),F2,"D")*-1,DATEDIF(F2,TODAY(),"d")),IF(F2&gt;H2,DATEDIF(H2,F2,"d")*-1,DATEDIF(F2,H2,"d")))</calculatedColumnFormula>
    </tableColumn>
    <tableColumn id="9" name="Delivery Status" dataDxfId="0">
      <calculatedColumnFormula>IF(AND(TODAY() &lt; F2,H2=""),"On-Time",IF(L2 &lt; -30,"Early",IF(AND(L2 &gt;= -30,L2 &lt;=0),"On-Time",IF(AND(L2 &gt; 0,L2 &lt;= 30),"1-30 Past Estimate",IF(AND(L2 &gt; 30,L2 &lt;= 90),"31-90 Days Past Estimate",IF(AND(L2 &gt; 90,L2 &lt;= 180),"90-180 Days Past Estimate","&gt; 180 Days Past Estimate"))))))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A21" sqref="A21"/>
    </sheetView>
  </sheetViews>
  <sheetFormatPr defaultRowHeight="15" x14ac:dyDescent="0.25"/>
  <cols>
    <col min="1" max="1" width="48.140625" customWidth="1"/>
    <col min="2" max="2" width="25.5703125" bestFit="1" customWidth="1"/>
    <col min="3" max="3" width="25.5703125" customWidth="1"/>
    <col min="4" max="4" width="13.28515625" style="4" customWidth="1"/>
    <col min="5" max="5" width="11.42578125" style="2" customWidth="1"/>
    <col min="6" max="6" width="16" style="4" customWidth="1"/>
    <col min="7" max="7" width="20" style="4" customWidth="1"/>
    <col min="8" max="8" width="15.140625" style="1" customWidth="1"/>
    <col min="9" max="9" width="18.42578125" style="1" customWidth="1"/>
    <col min="10" max="10" width="17" style="1" customWidth="1"/>
    <col min="11" max="11" width="16.85546875" customWidth="1"/>
    <col min="12" max="12" width="12.28515625" style="5" customWidth="1"/>
    <col min="13" max="13" width="25.140625" customWidth="1"/>
  </cols>
  <sheetData>
    <row r="1" spans="1:13" x14ac:dyDescent="0.25">
      <c r="A1" t="s">
        <v>0</v>
      </c>
      <c r="B1" t="s">
        <v>1</v>
      </c>
      <c r="C1" t="s">
        <v>101</v>
      </c>
      <c r="D1" s="4" t="s">
        <v>6</v>
      </c>
      <c r="E1" s="2" t="s">
        <v>2</v>
      </c>
      <c r="F1" s="4" t="s">
        <v>86</v>
      </c>
      <c r="G1" s="4" t="s">
        <v>87</v>
      </c>
      <c r="H1" s="1" t="s">
        <v>3</v>
      </c>
      <c r="I1" s="1" t="s">
        <v>14</v>
      </c>
      <c r="J1" s="1" t="s">
        <v>80</v>
      </c>
      <c r="K1" t="s">
        <v>78</v>
      </c>
      <c r="L1" s="5" t="s">
        <v>75</v>
      </c>
      <c r="M1" t="s">
        <v>79</v>
      </c>
    </row>
    <row r="2" spans="1:13" x14ac:dyDescent="0.25">
      <c r="A2" t="s">
        <v>4</v>
      </c>
      <c r="B2" t="s">
        <v>5</v>
      </c>
      <c r="C2" t="s">
        <v>5</v>
      </c>
      <c r="D2" s="4">
        <v>41072</v>
      </c>
      <c r="E2" s="2">
        <v>45</v>
      </c>
      <c r="F2" s="4">
        <v>41333</v>
      </c>
      <c r="K2" s="1" t="str">
        <f ca="1">IF(TODAY() &lt;= D2,"Funding",IF(H2="","Waiting","Delivered"))</f>
        <v>Waiting</v>
      </c>
      <c r="L2" s="5">
        <f t="shared" ref="L2:L20" ca="1" si="0">IF(H2="",IF(F2 &gt;TODAY(),DATEDIF(TODAY(),F2,"D")*-1,DATEDIF(F2,TODAY(),"d")),IF(F2&gt;H2,DATEDIF(H2,F2,"d")*-1,DATEDIF(F2,H2,"d")))</f>
        <v>553</v>
      </c>
      <c r="M2" s="1" t="str">
        <f t="shared" ref="M2:M20" ca="1" si="1">IF(AND(TODAY() &lt; F2,H2=""),"On-Time",IF(L2 &lt; -30,"Early",IF(AND(L2 &gt;= -30,L2 &lt;=0),"On-Time",IF(AND(L2 &gt; 0,L2 &lt;= 30),"1-30 Past Estimate",IF(AND(L2 &gt; 30,L2 &lt;= 90),"31-90 Days Past Estimate",IF(AND(L2 &gt; 90,L2 &lt;= 180),"90-180 Days Past Estimate","&gt; 180 Days Past Estimate"))))))</f>
        <v>&gt; 180 Days Past Estimate</v>
      </c>
    </row>
    <row r="3" spans="1:13" x14ac:dyDescent="0.25">
      <c r="A3" t="s">
        <v>7</v>
      </c>
      <c r="B3" t="s">
        <v>102</v>
      </c>
      <c r="C3" t="s">
        <v>8</v>
      </c>
      <c r="D3" s="4">
        <v>41130</v>
      </c>
      <c r="E3" s="2">
        <v>25</v>
      </c>
      <c r="F3" s="4">
        <v>41213</v>
      </c>
      <c r="H3" s="1">
        <v>41199</v>
      </c>
      <c r="K3" s="1" t="str">
        <f t="shared" ref="K3:K38" ca="1" si="2">IF(TODAY() &lt;= D3,"Funding",IF(H3="","Waiting","Delivered"))</f>
        <v>Delivered</v>
      </c>
      <c r="L3" s="5">
        <f t="shared" ca="1" si="0"/>
        <v>-14</v>
      </c>
      <c r="M3" s="1" t="str">
        <f t="shared" ca="1" si="1"/>
        <v>On-Time</v>
      </c>
    </row>
    <row r="4" spans="1:13" x14ac:dyDescent="0.25">
      <c r="A4" t="s">
        <v>9</v>
      </c>
      <c r="B4" t="s">
        <v>100</v>
      </c>
      <c r="C4" t="s">
        <v>50</v>
      </c>
      <c r="D4" s="4">
        <v>41168</v>
      </c>
      <c r="E4" s="2">
        <v>80</v>
      </c>
      <c r="F4" s="4">
        <v>41517</v>
      </c>
      <c r="H4" s="1">
        <v>41475</v>
      </c>
      <c r="K4" s="1" t="str">
        <f t="shared" ca="1" si="2"/>
        <v>Delivered</v>
      </c>
      <c r="L4" s="5">
        <f t="shared" ca="1" si="0"/>
        <v>-42</v>
      </c>
      <c r="M4" s="1" t="str">
        <f t="shared" ca="1" si="1"/>
        <v>Early</v>
      </c>
    </row>
    <row r="5" spans="1:13" x14ac:dyDescent="0.25">
      <c r="A5" t="s">
        <v>10</v>
      </c>
      <c r="B5" t="s">
        <v>103</v>
      </c>
      <c r="C5" t="s">
        <v>51</v>
      </c>
      <c r="D5" s="4">
        <v>41189</v>
      </c>
      <c r="E5" s="2">
        <v>30</v>
      </c>
      <c r="F5" s="4">
        <v>41364</v>
      </c>
      <c r="H5" s="1">
        <v>41511</v>
      </c>
      <c r="K5" s="1" t="str">
        <f t="shared" ca="1" si="2"/>
        <v>Delivered</v>
      </c>
      <c r="L5" s="5">
        <f t="shared" ca="1" si="0"/>
        <v>147</v>
      </c>
      <c r="M5" s="1" t="str">
        <f t="shared" ca="1" si="1"/>
        <v>90-180 Days Past Estimate</v>
      </c>
    </row>
    <row r="6" spans="1:13" x14ac:dyDescent="0.25">
      <c r="A6" t="s">
        <v>11</v>
      </c>
      <c r="B6" t="s">
        <v>104</v>
      </c>
      <c r="C6" t="s">
        <v>52</v>
      </c>
      <c r="D6" s="4">
        <v>41191</v>
      </c>
      <c r="E6" s="2">
        <v>17</v>
      </c>
      <c r="F6" s="4">
        <v>41305</v>
      </c>
      <c r="H6" s="1">
        <v>41386</v>
      </c>
      <c r="K6" s="1" t="str">
        <f t="shared" ca="1" si="2"/>
        <v>Delivered</v>
      </c>
      <c r="L6" s="5">
        <f t="shared" ca="1" si="0"/>
        <v>81</v>
      </c>
      <c r="M6" s="1" t="str">
        <f t="shared" ca="1" si="1"/>
        <v>31-90 Days Past Estimate</v>
      </c>
    </row>
    <row r="7" spans="1:13" x14ac:dyDescent="0.25">
      <c r="A7" t="s">
        <v>12</v>
      </c>
      <c r="B7" t="s">
        <v>53</v>
      </c>
      <c r="C7" t="s">
        <v>105</v>
      </c>
      <c r="D7" s="4">
        <v>41215</v>
      </c>
      <c r="E7" s="2">
        <v>10</v>
      </c>
      <c r="F7" s="4">
        <v>41333</v>
      </c>
      <c r="H7" s="1">
        <v>41482</v>
      </c>
      <c r="K7" s="1" t="str">
        <f t="shared" ca="1" si="2"/>
        <v>Delivered</v>
      </c>
      <c r="L7" s="5">
        <f t="shared" ca="1" si="0"/>
        <v>149</v>
      </c>
      <c r="M7" s="1" t="str">
        <f t="shared" ca="1" si="1"/>
        <v>90-180 Days Past Estimate</v>
      </c>
    </row>
    <row r="8" spans="1:13" x14ac:dyDescent="0.25">
      <c r="A8" t="s">
        <v>13</v>
      </c>
      <c r="B8" t="s">
        <v>54</v>
      </c>
      <c r="C8" t="s">
        <v>54</v>
      </c>
      <c r="D8" s="4">
        <v>41231</v>
      </c>
      <c r="E8" s="2">
        <v>40</v>
      </c>
      <c r="F8" s="4">
        <v>41333</v>
      </c>
      <c r="H8" s="1">
        <v>41456</v>
      </c>
      <c r="I8" s="1">
        <v>41688</v>
      </c>
      <c r="K8" s="1" t="str">
        <f t="shared" ca="1" si="2"/>
        <v>Delivered</v>
      </c>
      <c r="L8" s="5">
        <f t="shared" ca="1" si="0"/>
        <v>123</v>
      </c>
      <c r="M8" s="1" t="str">
        <f t="shared" ca="1" si="1"/>
        <v>90-180 Days Past Estimate</v>
      </c>
    </row>
    <row r="9" spans="1:13" x14ac:dyDescent="0.25">
      <c r="A9" t="s">
        <v>15</v>
      </c>
      <c r="B9" t="s">
        <v>57</v>
      </c>
      <c r="C9" t="s">
        <v>57</v>
      </c>
      <c r="D9" s="4">
        <v>41303</v>
      </c>
      <c r="E9" s="2">
        <v>65</v>
      </c>
      <c r="F9" s="4">
        <v>41547</v>
      </c>
      <c r="H9" s="1">
        <v>41760</v>
      </c>
      <c r="K9" s="1" t="str">
        <f t="shared" ca="1" si="2"/>
        <v>Delivered</v>
      </c>
      <c r="L9" s="5">
        <f t="shared" ca="1" si="0"/>
        <v>213</v>
      </c>
      <c r="M9" s="1" t="str">
        <f t="shared" ca="1" si="1"/>
        <v>&gt; 180 Days Past Estimate</v>
      </c>
    </row>
    <row r="10" spans="1:13" x14ac:dyDescent="0.25">
      <c r="A10" s="8" t="s">
        <v>16</v>
      </c>
      <c r="B10" s="8" t="s">
        <v>58</v>
      </c>
      <c r="C10" s="8" t="s">
        <v>58</v>
      </c>
      <c r="D10" s="9">
        <v>41338</v>
      </c>
      <c r="E10" s="10">
        <v>28</v>
      </c>
      <c r="F10" s="9">
        <v>41517</v>
      </c>
      <c r="G10" s="9"/>
      <c r="H10" s="11"/>
      <c r="I10" s="11"/>
      <c r="J10" s="11" t="s">
        <v>59</v>
      </c>
      <c r="K10" s="11" t="str">
        <f t="shared" ca="1" si="2"/>
        <v>Waiting</v>
      </c>
      <c r="L10" s="12">
        <f t="shared" ca="1" si="0"/>
        <v>369</v>
      </c>
      <c r="M10" s="11" t="str">
        <f t="shared" ca="1" si="1"/>
        <v>&gt; 180 Days Past Estimate</v>
      </c>
    </row>
    <row r="11" spans="1:13" x14ac:dyDescent="0.25">
      <c r="A11" t="s">
        <v>17</v>
      </c>
      <c r="B11" t="s">
        <v>106</v>
      </c>
      <c r="C11" t="s">
        <v>107</v>
      </c>
      <c r="D11" s="4">
        <v>41353</v>
      </c>
      <c r="E11" s="2">
        <v>15</v>
      </c>
      <c r="F11" s="4">
        <v>41517</v>
      </c>
      <c r="H11" s="1">
        <v>41495</v>
      </c>
      <c r="K11" s="1" t="str">
        <f t="shared" ca="1" si="2"/>
        <v>Delivered</v>
      </c>
      <c r="L11" s="5">
        <f t="shared" ca="1" si="0"/>
        <v>-22</v>
      </c>
      <c r="M11" s="1" t="str">
        <f t="shared" ca="1" si="1"/>
        <v>On-Time</v>
      </c>
    </row>
    <row r="12" spans="1:13" x14ac:dyDescent="0.25">
      <c r="A12" t="s">
        <v>18</v>
      </c>
      <c r="B12" t="s">
        <v>104</v>
      </c>
      <c r="C12" t="s">
        <v>52</v>
      </c>
      <c r="D12" s="4">
        <v>41381</v>
      </c>
      <c r="E12" s="2">
        <v>18</v>
      </c>
      <c r="F12" s="4">
        <v>41517</v>
      </c>
      <c r="H12" s="1">
        <v>41502</v>
      </c>
      <c r="J12" s="1" t="s">
        <v>60</v>
      </c>
      <c r="K12" s="1" t="str">
        <f t="shared" ca="1" si="2"/>
        <v>Delivered</v>
      </c>
      <c r="L12" s="5">
        <f t="shared" ca="1" si="0"/>
        <v>-15</v>
      </c>
      <c r="M12" s="1" t="str">
        <f t="shared" ca="1" si="1"/>
        <v>On-Time</v>
      </c>
    </row>
    <row r="13" spans="1:13" x14ac:dyDescent="0.25">
      <c r="A13" t="s">
        <v>19</v>
      </c>
      <c r="B13" t="s">
        <v>102</v>
      </c>
      <c r="C13" t="s">
        <v>8</v>
      </c>
      <c r="D13" s="4">
        <v>41381</v>
      </c>
      <c r="E13" s="2">
        <v>52</v>
      </c>
      <c r="F13" s="4">
        <v>41578</v>
      </c>
      <c r="H13" s="1">
        <v>41613</v>
      </c>
      <c r="K13" s="1" t="str">
        <f t="shared" ca="1" si="2"/>
        <v>Delivered</v>
      </c>
      <c r="L13" s="5">
        <f t="shared" ca="1" si="0"/>
        <v>35</v>
      </c>
      <c r="M13" s="1" t="str">
        <f t="shared" ca="1" si="1"/>
        <v>31-90 Days Past Estimate</v>
      </c>
    </row>
    <row r="14" spans="1:13" x14ac:dyDescent="0.25">
      <c r="A14" t="s">
        <v>20</v>
      </c>
      <c r="B14" t="s">
        <v>61</v>
      </c>
      <c r="C14" t="s">
        <v>61</v>
      </c>
      <c r="D14" s="4">
        <v>41391</v>
      </c>
      <c r="E14" s="2">
        <v>59</v>
      </c>
      <c r="F14" s="4">
        <v>41608</v>
      </c>
      <c r="H14" s="1">
        <v>41625</v>
      </c>
      <c r="K14" s="1" t="str">
        <f t="shared" ca="1" si="2"/>
        <v>Delivered</v>
      </c>
      <c r="L14" s="5">
        <f t="shared" ca="1" si="0"/>
        <v>17</v>
      </c>
      <c r="M14" s="1" t="str">
        <f t="shared" ca="1" si="1"/>
        <v>1-30 Past Estimate</v>
      </c>
    </row>
    <row r="15" spans="1:13" x14ac:dyDescent="0.25">
      <c r="A15" t="s">
        <v>21</v>
      </c>
      <c r="B15" t="s">
        <v>57</v>
      </c>
      <c r="C15" t="s">
        <v>57</v>
      </c>
      <c r="D15" s="4">
        <v>41443</v>
      </c>
      <c r="E15" s="2">
        <v>30</v>
      </c>
      <c r="F15" s="4">
        <v>41547</v>
      </c>
      <c r="H15" s="1">
        <v>41559</v>
      </c>
      <c r="K15" s="1" t="str">
        <f t="shared" ca="1" si="2"/>
        <v>Delivered</v>
      </c>
      <c r="L15" s="5">
        <f t="shared" ca="1" si="0"/>
        <v>12</v>
      </c>
      <c r="M15" s="1" t="str">
        <f t="shared" ca="1" si="1"/>
        <v>1-30 Past Estimate</v>
      </c>
    </row>
    <row r="16" spans="1:13" x14ac:dyDescent="0.25">
      <c r="A16" t="s">
        <v>22</v>
      </c>
      <c r="B16" t="s">
        <v>102</v>
      </c>
      <c r="C16" t="s">
        <v>8</v>
      </c>
      <c r="D16" s="4">
        <v>41451</v>
      </c>
      <c r="E16" s="2">
        <v>15</v>
      </c>
      <c r="F16" s="4">
        <v>41578</v>
      </c>
      <c r="H16" s="1">
        <v>41611</v>
      </c>
      <c r="K16" s="1" t="str">
        <f t="shared" ca="1" si="2"/>
        <v>Delivered</v>
      </c>
      <c r="L16" s="5">
        <f t="shared" ca="1" si="0"/>
        <v>33</v>
      </c>
      <c r="M16" s="1" t="str">
        <f t="shared" ca="1" si="1"/>
        <v>31-90 Days Past Estimate</v>
      </c>
    </row>
    <row r="17" spans="1:13" x14ac:dyDescent="0.25">
      <c r="A17" t="s">
        <v>23</v>
      </c>
      <c r="B17" t="s">
        <v>62</v>
      </c>
      <c r="C17" t="s">
        <v>62</v>
      </c>
      <c r="D17" s="4">
        <v>41459</v>
      </c>
      <c r="E17" s="2">
        <v>24</v>
      </c>
      <c r="F17" s="4">
        <v>41608</v>
      </c>
      <c r="H17" s="1">
        <v>41582</v>
      </c>
      <c r="K17" s="1" t="str">
        <f t="shared" ca="1" si="2"/>
        <v>Delivered</v>
      </c>
      <c r="L17" s="5">
        <f t="shared" ca="1" si="0"/>
        <v>-26</v>
      </c>
      <c r="M17" s="1" t="str">
        <f t="shared" ca="1" si="1"/>
        <v>On-Time</v>
      </c>
    </row>
    <row r="18" spans="1:13" x14ac:dyDescent="0.25">
      <c r="A18" t="s">
        <v>24</v>
      </c>
      <c r="B18" t="s">
        <v>57</v>
      </c>
      <c r="C18" t="s">
        <v>57</v>
      </c>
      <c r="D18" s="4">
        <v>41471</v>
      </c>
      <c r="E18" s="2">
        <v>39</v>
      </c>
      <c r="F18" s="4">
        <v>41729</v>
      </c>
      <c r="G18" s="4">
        <v>41897</v>
      </c>
      <c r="K18" s="1" t="str">
        <f t="shared" ca="1" si="2"/>
        <v>Waiting</v>
      </c>
      <c r="L18" s="5">
        <f t="shared" ca="1" si="0"/>
        <v>157</v>
      </c>
      <c r="M18" s="1" t="str">
        <f t="shared" ca="1" si="1"/>
        <v>90-180 Days Past Estimate</v>
      </c>
    </row>
    <row r="19" spans="1:13" x14ac:dyDescent="0.25">
      <c r="A19" t="s">
        <v>25</v>
      </c>
      <c r="B19" t="s">
        <v>64</v>
      </c>
      <c r="C19" t="s">
        <v>108</v>
      </c>
      <c r="D19" s="4">
        <v>41496</v>
      </c>
      <c r="E19" s="2">
        <v>30</v>
      </c>
      <c r="F19" s="4">
        <v>41698</v>
      </c>
      <c r="H19" s="1">
        <v>41654</v>
      </c>
      <c r="J19" s="1" t="s">
        <v>63</v>
      </c>
      <c r="K19" s="1" t="str">
        <f t="shared" ca="1" si="2"/>
        <v>Delivered</v>
      </c>
      <c r="L19" s="5">
        <f t="shared" ca="1" si="0"/>
        <v>-44</v>
      </c>
      <c r="M19" s="1" t="str">
        <f t="shared" ca="1" si="1"/>
        <v>Early</v>
      </c>
    </row>
    <row r="20" spans="1:13" x14ac:dyDescent="0.25">
      <c r="A20" t="s">
        <v>26</v>
      </c>
      <c r="B20" t="s">
        <v>109</v>
      </c>
      <c r="C20" t="s">
        <v>65</v>
      </c>
      <c r="D20" s="4">
        <v>41493</v>
      </c>
      <c r="E20" s="2">
        <v>12</v>
      </c>
      <c r="F20" s="4">
        <v>41608</v>
      </c>
      <c r="H20" s="1">
        <v>41624</v>
      </c>
      <c r="K20" s="1" t="str">
        <f t="shared" ca="1" si="2"/>
        <v>Delivered</v>
      </c>
      <c r="L20" s="5">
        <f t="shared" ca="1" si="0"/>
        <v>16</v>
      </c>
      <c r="M20" s="1" t="str">
        <f t="shared" ca="1" si="1"/>
        <v>1-30 Past Estimate</v>
      </c>
    </row>
    <row r="21" spans="1:13" x14ac:dyDescent="0.25">
      <c r="A21" t="s">
        <v>27</v>
      </c>
      <c r="B21" t="s">
        <v>103</v>
      </c>
      <c r="C21" t="s">
        <v>51</v>
      </c>
      <c r="D21" s="4">
        <v>41546</v>
      </c>
      <c r="E21" s="2">
        <v>100</v>
      </c>
      <c r="F21" s="4">
        <v>41698</v>
      </c>
      <c r="K21" s="1" t="str">
        <f t="shared" ca="1" si="2"/>
        <v>Waiting</v>
      </c>
      <c r="L21" s="5">
        <f t="shared" ref="L21:L38" ca="1" si="3">IF(H21="",IF(F21 &gt;TODAY(),DATEDIF(TODAY(),F21,"D")*-1,DATEDIF(F21,TODAY(),"d")),IF(F21&gt;H21,DATEDIF(H21,F21,"d")*-1,DATEDIF(F21,H21,"d")))</f>
        <v>188</v>
      </c>
      <c r="M21" s="1" t="str">
        <f t="shared" ref="M21:M38" ca="1" si="4">IF(AND(TODAY() &lt; F21,H21=""),"On-Time",IF(L21 &lt; -30,"Early",IF(AND(L21 &gt;= -30,L21 &lt;=0),"On-Time",IF(AND(L21 &gt; 0,L21 &lt;= 30),"1-30 Past Estimate",IF(AND(L21 &gt; 30,L21 &lt;= 90),"31-90 Days Past Estimate",IF(AND(L21 &gt; 90,L21 &lt;= 180),"90-180 Days Past Estimate","&gt; 180 Days Past Estimate"))))))</f>
        <v>&gt; 180 Days Past Estimate</v>
      </c>
    </row>
    <row r="22" spans="1:13" x14ac:dyDescent="0.25">
      <c r="A22" t="s">
        <v>28</v>
      </c>
      <c r="B22" t="s">
        <v>66</v>
      </c>
      <c r="C22" t="s">
        <v>66</v>
      </c>
      <c r="D22" s="4">
        <v>41555</v>
      </c>
      <c r="E22" s="2">
        <v>45</v>
      </c>
      <c r="F22" s="4">
        <v>41729</v>
      </c>
      <c r="H22" s="1">
        <v>41802</v>
      </c>
      <c r="K22" s="1" t="str">
        <f t="shared" ca="1" si="2"/>
        <v>Delivered</v>
      </c>
      <c r="L22" s="5">
        <f t="shared" ca="1" si="3"/>
        <v>73</v>
      </c>
      <c r="M22" s="1" t="str">
        <f t="shared" ca="1" si="4"/>
        <v>31-90 Days Past Estimate</v>
      </c>
    </row>
    <row r="23" spans="1:13" x14ac:dyDescent="0.25">
      <c r="A23" t="s">
        <v>29</v>
      </c>
      <c r="B23" t="s">
        <v>67</v>
      </c>
      <c r="C23" t="s">
        <v>67</v>
      </c>
      <c r="D23" s="4">
        <v>41539</v>
      </c>
      <c r="E23" s="2">
        <v>50</v>
      </c>
      <c r="F23" s="4">
        <v>41729</v>
      </c>
      <c r="G23" s="4">
        <v>41897</v>
      </c>
      <c r="K23" s="1" t="str">
        <f t="shared" ca="1" si="2"/>
        <v>Waiting</v>
      </c>
      <c r="L23" s="5">
        <f t="shared" ca="1" si="3"/>
        <v>157</v>
      </c>
      <c r="M23" s="1" t="str">
        <f t="shared" ca="1" si="4"/>
        <v>90-180 Days Past Estimate</v>
      </c>
    </row>
    <row r="24" spans="1:13" x14ac:dyDescent="0.25">
      <c r="A24" t="s">
        <v>30</v>
      </c>
      <c r="B24" t="s">
        <v>57</v>
      </c>
      <c r="C24" t="s">
        <v>57</v>
      </c>
      <c r="D24" s="4">
        <v>41586</v>
      </c>
      <c r="E24" s="2">
        <v>25</v>
      </c>
      <c r="F24" s="4">
        <v>41912</v>
      </c>
      <c r="K24" s="1" t="str">
        <f t="shared" ca="1" si="2"/>
        <v>Waiting</v>
      </c>
      <c r="L24" s="5">
        <f t="shared" ca="1" si="3"/>
        <v>-26</v>
      </c>
      <c r="M24" s="1" t="str">
        <f t="shared" ca="1" si="4"/>
        <v>On-Time</v>
      </c>
    </row>
    <row r="25" spans="1:13" x14ac:dyDescent="0.25">
      <c r="A25" t="s">
        <v>31</v>
      </c>
      <c r="B25" t="s">
        <v>106</v>
      </c>
      <c r="C25" t="s">
        <v>107</v>
      </c>
      <c r="D25" s="4">
        <v>41597</v>
      </c>
      <c r="E25" s="2">
        <v>5</v>
      </c>
      <c r="F25" s="4">
        <v>41698</v>
      </c>
      <c r="H25" s="1">
        <v>41872</v>
      </c>
      <c r="K25" s="1" t="str">
        <f t="shared" ca="1" si="2"/>
        <v>Delivered</v>
      </c>
      <c r="L25" s="5">
        <f t="shared" ca="1" si="3"/>
        <v>174</v>
      </c>
      <c r="M25" s="1" t="str">
        <f t="shared" ca="1" si="4"/>
        <v>90-180 Days Past Estimate</v>
      </c>
    </row>
    <row r="26" spans="1:13" x14ac:dyDescent="0.25">
      <c r="A26" t="s">
        <v>32</v>
      </c>
      <c r="B26" t="s">
        <v>106</v>
      </c>
      <c r="C26" t="s">
        <v>107</v>
      </c>
      <c r="D26" s="4">
        <v>41597</v>
      </c>
      <c r="E26" s="2">
        <v>5</v>
      </c>
      <c r="F26" s="4">
        <v>41759</v>
      </c>
      <c r="H26" s="1">
        <v>41872</v>
      </c>
      <c r="K26" s="1" t="str">
        <f t="shared" ca="1" si="2"/>
        <v>Delivered</v>
      </c>
      <c r="L26" s="5">
        <f t="shared" ca="1" si="3"/>
        <v>113</v>
      </c>
      <c r="M26" s="1" t="str">
        <f t="shared" ca="1" si="4"/>
        <v>90-180 Days Past Estimate</v>
      </c>
    </row>
    <row r="27" spans="1:13" x14ac:dyDescent="0.25">
      <c r="A27" t="s">
        <v>33</v>
      </c>
      <c r="B27" t="s">
        <v>104</v>
      </c>
      <c r="C27" t="s">
        <v>52</v>
      </c>
      <c r="D27" s="4">
        <v>41629</v>
      </c>
      <c r="E27" s="2">
        <v>27</v>
      </c>
      <c r="F27" s="4">
        <v>41759</v>
      </c>
      <c r="G27" s="4">
        <v>41927</v>
      </c>
      <c r="K27" s="1" t="str">
        <f t="shared" ca="1" si="2"/>
        <v>Waiting</v>
      </c>
      <c r="L27" s="5">
        <f t="shared" ca="1" si="3"/>
        <v>127</v>
      </c>
      <c r="M27" s="1" t="str">
        <f t="shared" ca="1" si="4"/>
        <v>90-180 Days Past Estimate</v>
      </c>
    </row>
    <row r="28" spans="1:13" x14ac:dyDescent="0.25">
      <c r="A28" t="s">
        <v>34</v>
      </c>
      <c r="B28" t="s">
        <v>57</v>
      </c>
      <c r="C28" t="s">
        <v>57</v>
      </c>
      <c r="D28" s="4">
        <v>41600</v>
      </c>
      <c r="E28" s="2">
        <v>25</v>
      </c>
      <c r="F28" s="4">
        <v>41912</v>
      </c>
      <c r="H28" s="1">
        <v>41837</v>
      </c>
      <c r="K28" s="1" t="str">
        <f t="shared" ca="1" si="2"/>
        <v>Delivered</v>
      </c>
      <c r="L28" s="5">
        <f t="shared" ca="1" si="3"/>
        <v>-75</v>
      </c>
      <c r="M28" s="1" t="str">
        <f t="shared" ca="1" si="4"/>
        <v>Early</v>
      </c>
    </row>
    <row r="29" spans="1:13" x14ac:dyDescent="0.25">
      <c r="A29" t="s">
        <v>35</v>
      </c>
      <c r="B29" t="s">
        <v>57</v>
      </c>
      <c r="C29" t="s">
        <v>57</v>
      </c>
      <c r="D29" s="4">
        <v>41607</v>
      </c>
      <c r="E29" s="2">
        <v>12</v>
      </c>
      <c r="F29" s="4">
        <v>41912</v>
      </c>
      <c r="H29" s="1">
        <v>41832</v>
      </c>
      <c r="K29" s="1" t="str">
        <f t="shared" ca="1" si="2"/>
        <v>Delivered</v>
      </c>
      <c r="L29" s="5">
        <f t="shared" ca="1" si="3"/>
        <v>-80</v>
      </c>
      <c r="M29" s="1" t="str">
        <f t="shared" ca="1" si="4"/>
        <v>Early</v>
      </c>
    </row>
    <row r="30" spans="1:13" x14ac:dyDescent="0.25">
      <c r="A30" t="s">
        <v>36</v>
      </c>
      <c r="B30" t="s">
        <v>106</v>
      </c>
      <c r="C30" t="s">
        <v>107</v>
      </c>
      <c r="D30" s="4">
        <v>41629</v>
      </c>
      <c r="E30" s="2">
        <v>7</v>
      </c>
      <c r="F30" s="4">
        <v>41759</v>
      </c>
      <c r="H30" s="1">
        <v>41872</v>
      </c>
      <c r="K30" s="1" t="str">
        <f t="shared" ca="1" si="2"/>
        <v>Delivered</v>
      </c>
      <c r="L30" s="5">
        <f t="shared" ca="1" si="3"/>
        <v>113</v>
      </c>
      <c r="M30" s="1" t="str">
        <f t="shared" ca="1" si="4"/>
        <v>90-180 Days Past Estimate</v>
      </c>
    </row>
    <row r="31" spans="1:13" x14ac:dyDescent="0.25">
      <c r="A31" t="s">
        <v>37</v>
      </c>
      <c r="B31" t="s">
        <v>62</v>
      </c>
      <c r="C31" t="s">
        <v>62</v>
      </c>
      <c r="D31" s="4">
        <v>41627</v>
      </c>
      <c r="E31" s="2">
        <v>2</v>
      </c>
      <c r="F31" s="4">
        <v>41639</v>
      </c>
      <c r="H31" s="1">
        <v>41639</v>
      </c>
      <c r="J31" s="1" t="s">
        <v>81</v>
      </c>
      <c r="K31" s="1" t="str">
        <f t="shared" ca="1" si="2"/>
        <v>Delivered</v>
      </c>
      <c r="L31" s="5">
        <f t="shared" ca="1" si="3"/>
        <v>0</v>
      </c>
      <c r="M31" s="1" t="str">
        <f t="shared" ca="1" si="4"/>
        <v>On-Time</v>
      </c>
    </row>
    <row r="32" spans="1:13" x14ac:dyDescent="0.25">
      <c r="A32" t="s">
        <v>38</v>
      </c>
      <c r="B32" t="s">
        <v>106</v>
      </c>
      <c r="C32" t="s">
        <v>107</v>
      </c>
      <c r="D32" s="4">
        <v>41664</v>
      </c>
      <c r="E32" s="2">
        <v>7</v>
      </c>
      <c r="F32" s="4">
        <v>41820</v>
      </c>
      <c r="H32" s="1">
        <v>41872</v>
      </c>
      <c r="K32" s="1" t="str">
        <f t="shared" ca="1" si="2"/>
        <v>Delivered</v>
      </c>
      <c r="L32" s="5">
        <f t="shared" ca="1" si="3"/>
        <v>52</v>
      </c>
      <c r="M32" s="1" t="str">
        <f t="shared" ca="1" si="4"/>
        <v>31-90 Days Past Estimate</v>
      </c>
    </row>
    <row r="33" spans="1:13" x14ac:dyDescent="0.25">
      <c r="A33" t="s">
        <v>39</v>
      </c>
      <c r="B33" t="s">
        <v>66</v>
      </c>
      <c r="C33" t="s">
        <v>66</v>
      </c>
      <c r="D33" s="4">
        <v>41678</v>
      </c>
      <c r="E33" s="2">
        <v>24</v>
      </c>
      <c r="F33" s="4">
        <v>41912</v>
      </c>
      <c r="G33" s="4">
        <v>41927</v>
      </c>
      <c r="K33" s="1" t="str">
        <f t="shared" ca="1" si="2"/>
        <v>Waiting</v>
      </c>
      <c r="L33" s="5">
        <f t="shared" ca="1" si="3"/>
        <v>-26</v>
      </c>
      <c r="M33" s="1" t="str">
        <f t="shared" ca="1" si="4"/>
        <v>On-Time</v>
      </c>
    </row>
    <row r="34" spans="1:13" x14ac:dyDescent="0.25">
      <c r="A34" t="s">
        <v>40</v>
      </c>
      <c r="B34" t="s">
        <v>106</v>
      </c>
      <c r="C34" t="s">
        <v>107</v>
      </c>
      <c r="D34" s="4">
        <v>41684</v>
      </c>
      <c r="E34" s="2">
        <v>8</v>
      </c>
      <c r="F34" s="4">
        <v>41820</v>
      </c>
      <c r="H34" s="1">
        <v>41872</v>
      </c>
      <c r="K34" s="1" t="str">
        <f t="shared" ca="1" si="2"/>
        <v>Delivered</v>
      </c>
      <c r="L34" s="5">
        <f t="shared" ca="1" si="3"/>
        <v>52</v>
      </c>
      <c r="M34" s="1" t="str">
        <f t="shared" ca="1" si="4"/>
        <v>31-90 Days Past Estimate</v>
      </c>
    </row>
    <row r="35" spans="1:13" x14ac:dyDescent="0.25">
      <c r="A35" t="s">
        <v>41</v>
      </c>
      <c r="B35" t="s">
        <v>103</v>
      </c>
      <c r="C35" t="s">
        <v>51</v>
      </c>
      <c r="D35" s="4">
        <v>41707</v>
      </c>
      <c r="E35" s="2">
        <v>35</v>
      </c>
      <c r="F35" s="4">
        <v>41912</v>
      </c>
      <c r="K35" s="1" t="str">
        <f t="shared" ca="1" si="2"/>
        <v>Waiting</v>
      </c>
      <c r="L35" s="5">
        <f t="shared" ca="1" si="3"/>
        <v>-26</v>
      </c>
      <c r="M35" s="1" t="str">
        <f t="shared" ca="1" si="4"/>
        <v>On-Time</v>
      </c>
    </row>
    <row r="36" spans="1:13" x14ac:dyDescent="0.25">
      <c r="A36" t="s">
        <v>42</v>
      </c>
      <c r="B36" t="s">
        <v>68</v>
      </c>
      <c r="C36" t="s">
        <v>68</v>
      </c>
      <c r="D36" s="4">
        <v>41707</v>
      </c>
      <c r="E36" s="2">
        <v>70</v>
      </c>
      <c r="F36" s="4">
        <v>41851</v>
      </c>
      <c r="H36" s="1">
        <v>41865</v>
      </c>
      <c r="K36" s="1" t="str">
        <f t="shared" ca="1" si="2"/>
        <v>Delivered</v>
      </c>
      <c r="L36" s="5">
        <f t="shared" ca="1" si="3"/>
        <v>14</v>
      </c>
      <c r="M36" s="1" t="str">
        <f t="shared" ca="1" si="4"/>
        <v>1-30 Past Estimate</v>
      </c>
    </row>
    <row r="37" spans="1:13" x14ac:dyDescent="0.25">
      <c r="A37" t="s">
        <v>43</v>
      </c>
      <c r="B37" t="s">
        <v>70</v>
      </c>
      <c r="D37" s="4">
        <v>41722</v>
      </c>
      <c r="E37" s="2">
        <v>27</v>
      </c>
      <c r="F37" s="4">
        <v>41912</v>
      </c>
      <c r="K37" s="1" t="str">
        <f t="shared" ca="1" si="2"/>
        <v>Waiting</v>
      </c>
      <c r="L37" s="5">
        <f t="shared" ca="1" si="3"/>
        <v>-26</v>
      </c>
      <c r="M37" s="1" t="str">
        <f t="shared" ca="1" si="4"/>
        <v>On-Time</v>
      </c>
    </row>
    <row r="38" spans="1:13" x14ac:dyDescent="0.25">
      <c r="A38" t="s">
        <v>44</v>
      </c>
      <c r="B38" t="s">
        <v>100</v>
      </c>
      <c r="C38" t="s">
        <v>50</v>
      </c>
      <c r="D38" s="4">
        <v>41730</v>
      </c>
      <c r="E38" s="2">
        <v>12</v>
      </c>
      <c r="F38" s="4">
        <v>41851</v>
      </c>
      <c r="H38" s="1">
        <v>41865</v>
      </c>
      <c r="K38" s="1" t="str">
        <f t="shared" ca="1" si="2"/>
        <v>Delivered</v>
      </c>
      <c r="L38" s="5">
        <f t="shared" ca="1" si="3"/>
        <v>14</v>
      </c>
      <c r="M38" s="1" t="str">
        <f t="shared" ca="1" si="4"/>
        <v>1-30 Past Estimate</v>
      </c>
    </row>
    <row r="39" spans="1:13" x14ac:dyDescent="0.25">
      <c r="A39" t="s">
        <v>45</v>
      </c>
      <c r="B39" t="s">
        <v>67</v>
      </c>
      <c r="C39" t="s">
        <v>67</v>
      </c>
      <c r="D39" s="4">
        <v>41735</v>
      </c>
      <c r="E39" s="2">
        <v>50</v>
      </c>
      <c r="F39" s="4">
        <v>41882</v>
      </c>
      <c r="K39" s="1" t="str">
        <f t="shared" ref="K39:K51" ca="1" si="5">IF(TODAY() &lt;= D39,"Funding",IF(H39="","Waiting","Delivered"))</f>
        <v>Waiting</v>
      </c>
      <c r="L39" s="5">
        <f t="shared" ref="L39:L44" ca="1" si="6">IF(H39="",IF(F39 &gt;TODAY(),DATEDIF(TODAY(),F39,"D")*-1,DATEDIF(F39,TODAY(),"d")),IF(F39&gt;H39,DATEDIF(H39,F39,"d")*-1,DATEDIF(F39,H39,"d")))</f>
        <v>4</v>
      </c>
      <c r="M39" s="1" t="str">
        <f t="shared" ref="M39:M44" ca="1" si="7">IF(AND(TODAY() &lt; F39,H39=""),"On-Time",IF(L39 &lt; -30,"Early",IF(AND(L39 &gt;= -30,L39 &lt;=0),"On-Time",IF(AND(L39 &gt; 0,L39 &lt;= 30),"1-30 Past Estimate",IF(AND(L39 &gt; 30,L39 &lt;= 90),"31-90 Days Past Estimate",IF(AND(L39 &gt; 90,L39 &lt;= 180),"90-180 Days Past Estimate","&gt; 180 Days Past Estimate"))))))</f>
        <v>1-30 Past Estimate</v>
      </c>
    </row>
    <row r="40" spans="1:13" x14ac:dyDescent="0.25">
      <c r="A40" t="s">
        <v>46</v>
      </c>
      <c r="B40" t="s">
        <v>100</v>
      </c>
      <c r="C40" t="s">
        <v>50</v>
      </c>
      <c r="D40" s="4">
        <v>41752</v>
      </c>
      <c r="E40" s="2">
        <v>18</v>
      </c>
      <c r="F40" s="4">
        <v>41851</v>
      </c>
      <c r="H40" s="1">
        <v>41865</v>
      </c>
      <c r="K40" s="1" t="str">
        <f t="shared" ca="1" si="5"/>
        <v>Delivered</v>
      </c>
      <c r="L40" s="5">
        <f t="shared" ca="1" si="6"/>
        <v>14</v>
      </c>
      <c r="M40" s="1" t="str">
        <f t="shared" ca="1" si="7"/>
        <v>1-30 Past Estimate</v>
      </c>
    </row>
    <row r="41" spans="1:13" x14ac:dyDescent="0.25">
      <c r="A41" t="s">
        <v>47</v>
      </c>
      <c r="B41" t="s">
        <v>110</v>
      </c>
      <c r="C41" t="s">
        <v>71</v>
      </c>
      <c r="D41" s="4">
        <v>41738</v>
      </c>
      <c r="E41" s="2">
        <v>99</v>
      </c>
      <c r="F41" s="4">
        <v>41973</v>
      </c>
      <c r="K41" s="1" t="str">
        <f t="shared" ca="1" si="5"/>
        <v>Waiting</v>
      </c>
      <c r="L41" s="5">
        <f t="shared" ca="1" si="6"/>
        <v>-87</v>
      </c>
      <c r="M41" s="1" t="str">
        <f t="shared" ca="1" si="7"/>
        <v>On-Time</v>
      </c>
    </row>
    <row r="42" spans="1:13" x14ac:dyDescent="0.25">
      <c r="A42" t="s">
        <v>48</v>
      </c>
      <c r="B42" t="s">
        <v>102</v>
      </c>
      <c r="C42" t="s">
        <v>8</v>
      </c>
      <c r="D42" s="4">
        <v>41766</v>
      </c>
      <c r="E42" s="2">
        <v>13</v>
      </c>
      <c r="F42" s="4">
        <v>41882</v>
      </c>
      <c r="H42" s="1">
        <v>41867</v>
      </c>
      <c r="K42" s="1" t="str">
        <f t="shared" ca="1" si="5"/>
        <v>Delivered</v>
      </c>
      <c r="L42" s="5">
        <f t="shared" ca="1" si="6"/>
        <v>-15</v>
      </c>
      <c r="M42" s="1" t="str">
        <f t="shared" ca="1" si="7"/>
        <v>On-Time</v>
      </c>
    </row>
    <row r="43" spans="1:13" x14ac:dyDescent="0.25">
      <c r="A43" t="s">
        <v>49</v>
      </c>
      <c r="B43" t="s">
        <v>62</v>
      </c>
      <c r="C43" t="s">
        <v>62</v>
      </c>
      <c r="D43" s="4">
        <v>41787</v>
      </c>
      <c r="E43" s="2">
        <v>20</v>
      </c>
      <c r="F43" s="4">
        <v>41943</v>
      </c>
      <c r="K43" s="1" t="str">
        <f t="shared" ca="1" si="5"/>
        <v>Waiting</v>
      </c>
      <c r="L43" s="5">
        <f t="shared" ca="1" si="6"/>
        <v>-57</v>
      </c>
      <c r="M43" s="1" t="str">
        <f t="shared" ca="1" si="7"/>
        <v>On-Time</v>
      </c>
    </row>
    <row r="44" spans="1:13" x14ac:dyDescent="0.25">
      <c r="A44" t="s">
        <v>74</v>
      </c>
      <c r="B44" t="s">
        <v>103</v>
      </c>
      <c r="C44" t="s">
        <v>51</v>
      </c>
      <c r="D44" s="4">
        <v>41826</v>
      </c>
      <c r="E44" s="2">
        <v>45</v>
      </c>
      <c r="F44" s="4">
        <v>42063</v>
      </c>
      <c r="K44" s="1" t="str">
        <f t="shared" ca="1" si="5"/>
        <v>Waiting</v>
      </c>
      <c r="L44" s="5">
        <f t="shared" ca="1" si="6"/>
        <v>-177</v>
      </c>
      <c r="M44" s="1" t="str">
        <f t="shared" ca="1" si="7"/>
        <v>On-Time</v>
      </c>
    </row>
    <row r="45" spans="1:13" x14ac:dyDescent="0.25">
      <c r="A45" t="s">
        <v>92</v>
      </c>
      <c r="B45" t="s">
        <v>66</v>
      </c>
      <c r="C45" t="s">
        <v>66</v>
      </c>
      <c r="D45" s="4">
        <v>41839</v>
      </c>
      <c r="E45" s="2">
        <v>24</v>
      </c>
      <c r="F45" s="4">
        <v>42094</v>
      </c>
      <c r="K45" s="1" t="str">
        <f t="shared" ca="1" si="5"/>
        <v>Waiting</v>
      </c>
      <c r="L45" s="5">
        <f t="shared" ref="L45:L47" ca="1" si="8">IF(H45="",IF(F45 &gt;TODAY(),DATEDIF(TODAY(),F45,"D")*-1,DATEDIF(F45,TODAY(),"d")),IF(F45&gt;H45,DATEDIF(H45,F45,"d")*-1,DATEDIF(F45,H45,"d")))</f>
        <v>-208</v>
      </c>
      <c r="M45" s="1" t="str">
        <f t="shared" ref="M45:M47" ca="1" si="9">IF(AND(TODAY() &lt; F45,H45=""),"On-Time",IF(L45 &lt; -30,"Early",IF(AND(L45 &gt;= -30,L45 &lt;=0),"On-Time",IF(AND(L45 &gt; 0,L45 &lt;= 30),"1-30 Past Estimate",IF(AND(L45 &gt; 30,L45 &lt;= 90),"31-90 Days Past Estimate",IF(AND(L45 &gt; 90,L45 &lt;= 180),"90-180 Days Past Estimate","&gt; 180 Days Past Estimate"))))))</f>
        <v>On-Time</v>
      </c>
    </row>
    <row r="46" spans="1:13" x14ac:dyDescent="0.25">
      <c r="A46" t="s">
        <v>93</v>
      </c>
      <c r="B46" t="s">
        <v>62</v>
      </c>
      <c r="C46" t="s">
        <v>62</v>
      </c>
      <c r="D46" s="4">
        <v>41844</v>
      </c>
      <c r="E46" s="2">
        <v>7</v>
      </c>
      <c r="F46" s="4">
        <v>41943</v>
      </c>
      <c r="K46" s="1" t="str">
        <f t="shared" ca="1" si="5"/>
        <v>Waiting</v>
      </c>
      <c r="L46" s="5">
        <f t="shared" ca="1" si="8"/>
        <v>-57</v>
      </c>
      <c r="M46" s="1" t="str">
        <f t="shared" ca="1" si="9"/>
        <v>On-Time</v>
      </c>
    </row>
    <row r="47" spans="1:13" x14ac:dyDescent="0.25">
      <c r="A47" t="s">
        <v>94</v>
      </c>
      <c r="B47" t="s">
        <v>102</v>
      </c>
      <c r="C47" t="s">
        <v>8</v>
      </c>
      <c r="D47" s="4">
        <v>41851</v>
      </c>
      <c r="E47" s="2">
        <v>15</v>
      </c>
      <c r="F47" s="4">
        <v>41973</v>
      </c>
      <c r="K47" s="1" t="str">
        <f t="shared" ca="1" si="5"/>
        <v>Waiting</v>
      </c>
      <c r="L47" s="5">
        <f t="shared" ca="1" si="8"/>
        <v>-87</v>
      </c>
      <c r="M47" s="1" t="str">
        <f t="shared" ca="1" si="9"/>
        <v>On-Time</v>
      </c>
    </row>
    <row r="48" spans="1:13" x14ac:dyDescent="0.25">
      <c r="A48" t="s">
        <v>96</v>
      </c>
      <c r="B48" t="s">
        <v>95</v>
      </c>
      <c r="D48" s="4">
        <v>41879</v>
      </c>
      <c r="E48" s="2">
        <v>39</v>
      </c>
      <c r="F48" s="4">
        <v>42094</v>
      </c>
      <c r="K48" s="1" t="str">
        <f t="shared" ca="1" si="5"/>
        <v>Waiting</v>
      </c>
      <c r="L48" s="5">
        <f t="shared" ref="L48:L49" ca="1" si="10">IF(H48="",IF(F48 &gt;TODAY(),DATEDIF(TODAY(),F48,"D")*-1,DATEDIF(F48,TODAY(),"d")),IF(F48&gt;H48,DATEDIF(H48,F48,"d")*-1,DATEDIF(F48,H48,"d")))</f>
        <v>-208</v>
      </c>
      <c r="M48" s="1" t="str">
        <f t="shared" ref="M48:M49" ca="1" si="11">IF(AND(TODAY() &lt; F48,H48=""),"On-Time",IF(L48 &lt; -30,"Early",IF(AND(L48 &gt;= -30,L48 &lt;=0),"On-Time",IF(AND(L48 &gt; 0,L48 &lt;= 30),"1-30 Past Estimate",IF(AND(L48 &gt; 30,L48 &lt;= 90),"31-90 Days Past Estimate",IF(AND(L48 &gt; 90,L48 &lt;= 180),"90-180 Days Past Estimate","&gt; 180 Days Past Estimate"))))))</f>
        <v>On-Time</v>
      </c>
    </row>
    <row r="49" spans="1:13" x14ac:dyDescent="0.25">
      <c r="A49" t="s">
        <v>97</v>
      </c>
      <c r="B49" t="s">
        <v>98</v>
      </c>
      <c r="C49" t="s">
        <v>111</v>
      </c>
      <c r="D49" s="4">
        <v>41882</v>
      </c>
      <c r="E49" s="2">
        <v>20</v>
      </c>
      <c r="F49" s="4">
        <v>42185</v>
      </c>
      <c r="K49" s="1" t="str">
        <f t="shared" ca="1" si="5"/>
        <v>Waiting</v>
      </c>
      <c r="L49" s="5">
        <f t="shared" ca="1" si="10"/>
        <v>-299</v>
      </c>
      <c r="M49" s="1" t="str">
        <f t="shared" ca="1" si="11"/>
        <v>On-Time</v>
      </c>
    </row>
    <row r="50" spans="1:13" x14ac:dyDescent="0.25">
      <c r="A50" t="s">
        <v>99</v>
      </c>
      <c r="B50" t="s">
        <v>102</v>
      </c>
      <c r="C50" t="s">
        <v>8</v>
      </c>
      <c r="D50" s="4">
        <v>41898</v>
      </c>
      <c r="E50" s="2">
        <v>14</v>
      </c>
      <c r="F50" s="4">
        <v>41973</v>
      </c>
      <c r="K50" s="1" t="str">
        <f t="shared" ca="1" si="5"/>
        <v>Funding</v>
      </c>
      <c r="L50" s="5">
        <f ca="1">IF(H50="",IF(F50 &gt;TODAY(),DATEDIF(TODAY(),F50,"D")*-1,DATEDIF(F50,TODAY(),"d")),IF(F50&gt;H50,DATEDIF(H50,F50,"d")*-1,DATEDIF(F50,H50,"d")))</f>
        <v>-87</v>
      </c>
      <c r="M50" s="1" t="str">
        <f ca="1">IF(AND(TODAY() &lt; F50,H50=""),"On-Time",IF(L50 &lt; -30,"Early",IF(AND(L50 &gt;= -30,L50 &lt;=0),"On-Time",IF(AND(L50 &gt; 0,L50 &lt;= 30),"1-30 Past Estimate",IF(AND(L50 &gt; 30,L50 &lt;= 90),"31-90 Days Past Estimate",IF(AND(L50 &gt; 90,L50 &lt;= 180),"90-180 Days Past Estimate","&gt; 180 Days Past Estimate"))))))</f>
        <v>On-Time</v>
      </c>
    </row>
    <row r="51" spans="1:13" x14ac:dyDescent="0.25">
      <c r="A51" t="s">
        <v>112</v>
      </c>
      <c r="B51" t="s">
        <v>104</v>
      </c>
      <c r="C51" t="s">
        <v>52</v>
      </c>
      <c r="D51" s="4">
        <v>41915</v>
      </c>
      <c r="E51" s="2">
        <v>21</v>
      </c>
      <c r="F51" s="4">
        <v>41973</v>
      </c>
      <c r="K51" s="1" t="str">
        <f t="shared" ca="1" si="5"/>
        <v>Funding</v>
      </c>
      <c r="L51" s="5">
        <f ca="1">IF(H51="",IF(F51 &gt;TODAY(),DATEDIF(TODAY(),F51,"D")*-1,DATEDIF(F51,TODAY(),"d")),IF(F51&gt;H51,DATEDIF(H51,F51,"d")*-1,DATEDIF(F51,H51,"d")))</f>
        <v>-87</v>
      </c>
      <c r="M51" s="1" t="str">
        <f ca="1">IF(AND(TODAY() &lt; F51,H51=""),"On-Time",IF(L51 &lt; -30,"Early",IF(AND(L51 &gt;= -30,L51 &lt;=0),"On-Time",IF(AND(L51 &gt; 0,L51 &lt;= 30),"1-30 Past Estimate",IF(AND(L51 &gt; 30,L51 &lt;= 90),"31-90 Days Past Estimate",IF(AND(L51 &gt; 90,L51 &lt;= 180),"90-180 Days Past Estimate","&gt; 180 Days Past Estimate"))))))</f>
        <v>On-Time</v>
      </c>
    </row>
    <row r="52" spans="1:13" x14ac:dyDescent="0.25">
      <c r="A52" t="s">
        <v>72</v>
      </c>
      <c r="E52" s="2">
        <f>SUBTOTAL(109,Table1[Pledge])</f>
        <v>1505</v>
      </c>
      <c r="H52"/>
      <c r="I52"/>
      <c r="J52"/>
      <c r="K52">
        <f ca="1">SUBTOTAL(103,Table1[Project Status])</f>
        <v>50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6"/>
  <sheetViews>
    <sheetView topLeftCell="A4" workbookViewId="0">
      <selection activeCell="G33" sqref="G33"/>
    </sheetView>
  </sheetViews>
  <sheetFormatPr defaultRowHeight="15" x14ac:dyDescent="0.25"/>
  <cols>
    <col min="1" max="1" width="24" customWidth="1"/>
    <col min="2" max="2" width="16.28515625" customWidth="1"/>
    <col min="3" max="3" width="9.7109375" customWidth="1"/>
    <col min="4" max="4" width="8" customWidth="1"/>
    <col min="5" max="5" width="11.28515625" bestFit="1" customWidth="1"/>
    <col min="7" max="7" width="25.5703125" bestFit="1" customWidth="1"/>
    <col min="8" max="8" width="16.28515625" bestFit="1" customWidth="1"/>
    <col min="9" max="9" width="8.7109375" bestFit="1" customWidth="1"/>
    <col min="10" max="10" width="22.7109375" bestFit="1" customWidth="1"/>
    <col min="11" max="11" width="23" bestFit="1" customWidth="1"/>
    <col min="12" max="12" width="17.28515625" bestFit="1" customWidth="1"/>
    <col min="13" max="13" width="24" bestFit="1" customWidth="1"/>
    <col min="14" max="14" width="11.28515625" customWidth="1"/>
    <col min="15" max="15" width="11.28515625" bestFit="1" customWidth="1"/>
  </cols>
  <sheetData>
    <row r="3" spans="1:14" x14ac:dyDescent="0.25">
      <c r="A3" s="7" t="s">
        <v>85</v>
      </c>
      <c r="B3" s="7" t="s">
        <v>83</v>
      </c>
      <c r="G3" s="7" t="s">
        <v>84</v>
      </c>
      <c r="H3" s="7" t="s">
        <v>83</v>
      </c>
    </row>
    <row r="4" spans="1:14" x14ac:dyDescent="0.25">
      <c r="A4" s="7" t="s">
        <v>76</v>
      </c>
      <c r="B4" t="s">
        <v>69</v>
      </c>
      <c r="C4" t="s">
        <v>56</v>
      </c>
      <c r="D4" t="s">
        <v>55</v>
      </c>
      <c r="E4" t="s">
        <v>77</v>
      </c>
      <c r="G4" s="7" t="s">
        <v>76</v>
      </c>
      <c r="H4" t="s">
        <v>82</v>
      </c>
      <c r="I4" t="s">
        <v>73</v>
      </c>
      <c r="J4" t="s">
        <v>88</v>
      </c>
      <c r="K4" t="s">
        <v>89</v>
      </c>
      <c r="L4" t="s">
        <v>90</v>
      </c>
      <c r="M4" t="s">
        <v>91</v>
      </c>
      <c r="N4" t="s">
        <v>77</v>
      </c>
    </row>
    <row r="5" spans="1:14" x14ac:dyDescent="0.25">
      <c r="A5" s="3" t="s">
        <v>82</v>
      </c>
      <c r="B5" s="6"/>
      <c r="C5" s="6">
        <v>4</v>
      </c>
      <c r="D5" s="6"/>
      <c r="E5" s="6">
        <v>4</v>
      </c>
      <c r="G5" s="3" t="s">
        <v>68</v>
      </c>
      <c r="H5" s="6"/>
      <c r="I5" s="6"/>
      <c r="J5" s="6"/>
      <c r="K5" s="6"/>
      <c r="L5" s="6">
        <v>1</v>
      </c>
      <c r="M5" s="6"/>
      <c r="N5" s="6">
        <v>1</v>
      </c>
    </row>
    <row r="6" spans="1:14" x14ac:dyDescent="0.25">
      <c r="A6" s="3" t="s">
        <v>73</v>
      </c>
      <c r="B6" s="6">
        <v>2</v>
      </c>
      <c r="C6" s="6">
        <v>6</v>
      </c>
      <c r="D6" s="6">
        <v>12</v>
      </c>
      <c r="E6" s="6">
        <v>20</v>
      </c>
      <c r="G6" s="3" t="s">
        <v>70</v>
      </c>
      <c r="H6" s="6"/>
      <c r="I6" s="6">
        <v>1</v>
      </c>
      <c r="J6" s="6"/>
      <c r="K6" s="6"/>
      <c r="L6" s="6"/>
      <c r="M6" s="6"/>
      <c r="N6" s="6">
        <v>1</v>
      </c>
    </row>
    <row r="7" spans="1:14" x14ac:dyDescent="0.25">
      <c r="A7" s="3" t="s">
        <v>88</v>
      </c>
      <c r="B7" s="6"/>
      <c r="C7" s="6">
        <v>1</v>
      </c>
      <c r="D7" s="6">
        <v>3</v>
      </c>
      <c r="E7" s="6">
        <v>4</v>
      </c>
      <c r="G7" s="3" t="s">
        <v>54</v>
      </c>
      <c r="H7" s="6"/>
      <c r="I7" s="6"/>
      <c r="J7" s="6"/>
      <c r="K7" s="6"/>
      <c r="L7" s="6"/>
      <c r="M7" s="6">
        <v>1</v>
      </c>
      <c r="N7" s="6">
        <v>1</v>
      </c>
    </row>
    <row r="8" spans="1:14" x14ac:dyDescent="0.25">
      <c r="A8" s="3" t="s">
        <v>89</v>
      </c>
      <c r="B8" s="6"/>
      <c r="C8" s="6">
        <v>6</v>
      </c>
      <c r="D8" s="6"/>
      <c r="E8" s="6">
        <v>6</v>
      </c>
      <c r="G8" s="3" t="s">
        <v>62</v>
      </c>
      <c r="H8" s="6"/>
      <c r="I8" s="6">
        <v>4</v>
      </c>
      <c r="J8" s="6"/>
      <c r="K8" s="6"/>
      <c r="L8" s="6"/>
      <c r="M8" s="6"/>
      <c r="N8" s="6">
        <v>4</v>
      </c>
    </row>
    <row r="9" spans="1:14" x14ac:dyDescent="0.25">
      <c r="A9" s="3" t="s">
        <v>90</v>
      </c>
      <c r="B9" s="6"/>
      <c r="C9" s="6">
        <v>6</v>
      </c>
      <c r="D9" s="6">
        <v>1</v>
      </c>
      <c r="E9" s="6">
        <v>7</v>
      </c>
      <c r="G9" s="3" t="s">
        <v>67</v>
      </c>
      <c r="H9" s="6"/>
      <c r="I9" s="6"/>
      <c r="J9" s="6"/>
      <c r="K9" s="6"/>
      <c r="L9" s="6">
        <v>1</v>
      </c>
      <c r="M9" s="6">
        <v>1</v>
      </c>
      <c r="N9" s="6">
        <v>2</v>
      </c>
    </row>
    <row r="10" spans="1:14" x14ac:dyDescent="0.25">
      <c r="A10" s="3" t="s">
        <v>91</v>
      </c>
      <c r="B10" s="6"/>
      <c r="C10" s="6">
        <v>6</v>
      </c>
      <c r="D10" s="6">
        <v>3</v>
      </c>
      <c r="E10" s="6">
        <v>9</v>
      </c>
      <c r="G10" s="3" t="s">
        <v>61</v>
      </c>
      <c r="H10" s="6"/>
      <c r="I10" s="6"/>
      <c r="J10" s="6"/>
      <c r="K10" s="6"/>
      <c r="L10" s="6">
        <v>1</v>
      </c>
      <c r="M10" s="6"/>
      <c r="N10" s="6">
        <v>1</v>
      </c>
    </row>
    <row r="11" spans="1:14" x14ac:dyDescent="0.25">
      <c r="A11" s="3" t="s">
        <v>77</v>
      </c>
      <c r="B11" s="6">
        <v>2</v>
      </c>
      <c r="C11" s="6">
        <v>29</v>
      </c>
      <c r="D11" s="6">
        <v>19</v>
      </c>
      <c r="E11" s="6">
        <v>50</v>
      </c>
      <c r="G11" s="3" t="s">
        <v>57</v>
      </c>
      <c r="H11" s="6">
        <v>2</v>
      </c>
      <c r="I11" s="6">
        <v>1</v>
      </c>
      <c r="J11" s="6">
        <v>1</v>
      </c>
      <c r="K11" s="6"/>
      <c r="L11" s="6">
        <v>1</v>
      </c>
      <c r="M11" s="6">
        <v>1</v>
      </c>
      <c r="N11" s="6">
        <v>6</v>
      </c>
    </row>
    <row r="12" spans="1:14" x14ac:dyDescent="0.25">
      <c r="G12" s="3" t="s">
        <v>66</v>
      </c>
      <c r="H12" s="6"/>
      <c r="I12" s="6">
        <v>2</v>
      </c>
      <c r="J12" s="6"/>
      <c r="K12" s="6">
        <v>1</v>
      </c>
      <c r="L12" s="6"/>
      <c r="M12" s="6"/>
      <c r="N12" s="6">
        <v>3</v>
      </c>
    </row>
    <row r="13" spans="1:14" x14ac:dyDescent="0.25">
      <c r="G13" s="3" t="s">
        <v>53</v>
      </c>
      <c r="H13" s="6"/>
      <c r="I13" s="6"/>
      <c r="J13" s="6"/>
      <c r="K13" s="6"/>
      <c r="L13" s="6"/>
      <c r="M13" s="6">
        <v>1</v>
      </c>
      <c r="N13" s="6">
        <v>1</v>
      </c>
    </row>
    <row r="14" spans="1:14" x14ac:dyDescent="0.25">
      <c r="G14" s="3" t="s">
        <v>5</v>
      </c>
      <c r="H14" s="6"/>
      <c r="I14" s="6"/>
      <c r="J14" s="6">
        <v>1</v>
      </c>
      <c r="K14" s="6"/>
      <c r="L14" s="6"/>
      <c r="M14" s="6"/>
      <c r="N14" s="6">
        <v>1</v>
      </c>
    </row>
    <row r="15" spans="1:14" x14ac:dyDescent="0.25">
      <c r="G15" s="3" t="s">
        <v>64</v>
      </c>
      <c r="H15" s="6">
        <v>1</v>
      </c>
      <c r="I15" s="6"/>
      <c r="J15" s="6"/>
      <c r="K15" s="6"/>
      <c r="L15" s="6"/>
      <c r="M15" s="6"/>
      <c r="N15" s="6">
        <v>1</v>
      </c>
    </row>
    <row r="16" spans="1:14" x14ac:dyDescent="0.25">
      <c r="G16" s="3" t="s">
        <v>58</v>
      </c>
      <c r="H16" s="6"/>
      <c r="I16" s="6"/>
      <c r="J16" s="6">
        <v>1</v>
      </c>
      <c r="K16" s="6"/>
      <c r="L16" s="6"/>
      <c r="M16" s="6"/>
      <c r="N16" s="6">
        <v>1</v>
      </c>
    </row>
    <row r="17" spans="7:14" x14ac:dyDescent="0.25">
      <c r="G17" s="3" t="s">
        <v>102</v>
      </c>
      <c r="H17" s="6"/>
      <c r="I17" s="6">
        <v>4</v>
      </c>
      <c r="J17" s="6"/>
      <c r="K17" s="6">
        <v>2</v>
      </c>
      <c r="L17" s="6"/>
      <c r="M17" s="6"/>
      <c r="N17" s="6">
        <v>6</v>
      </c>
    </row>
    <row r="18" spans="7:14" x14ac:dyDescent="0.25">
      <c r="G18" s="3" t="s">
        <v>100</v>
      </c>
      <c r="H18" s="6">
        <v>1</v>
      </c>
      <c r="I18" s="6"/>
      <c r="J18" s="6"/>
      <c r="K18" s="6"/>
      <c r="L18" s="6">
        <v>2</v>
      </c>
      <c r="M18" s="6"/>
      <c r="N18" s="6">
        <v>3</v>
      </c>
    </row>
    <row r="19" spans="7:14" x14ac:dyDescent="0.25">
      <c r="G19" s="3" t="s">
        <v>103</v>
      </c>
      <c r="H19" s="6"/>
      <c r="I19" s="6">
        <v>2</v>
      </c>
      <c r="J19" s="6">
        <v>1</v>
      </c>
      <c r="K19" s="6"/>
      <c r="L19" s="6"/>
      <c r="M19" s="6">
        <v>1</v>
      </c>
      <c r="N19" s="6">
        <v>4</v>
      </c>
    </row>
    <row r="20" spans="7:14" x14ac:dyDescent="0.25">
      <c r="G20" s="3" t="s">
        <v>104</v>
      </c>
      <c r="H20" s="6"/>
      <c r="I20" s="6">
        <v>2</v>
      </c>
      <c r="J20" s="6"/>
      <c r="K20" s="6">
        <v>1</v>
      </c>
      <c r="L20" s="6"/>
      <c r="M20" s="6">
        <v>1</v>
      </c>
      <c r="N20" s="6">
        <v>4</v>
      </c>
    </row>
    <row r="21" spans="7:14" x14ac:dyDescent="0.25">
      <c r="G21" s="3" t="s">
        <v>106</v>
      </c>
      <c r="H21" s="6"/>
      <c r="I21" s="6">
        <v>1</v>
      </c>
      <c r="J21" s="6"/>
      <c r="K21" s="6">
        <v>2</v>
      </c>
      <c r="L21" s="6"/>
      <c r="M21" s="6">
        <v>3</v>
      </c>
      <c r="N21" s="6">
        <v>6</v>
      </c>
    </row>
    <row r="22" spans="7:14" x14ac:dyDescent="0.25">
      <c r="G22" s="3" t="s">
        <v>109</v>
      </c>
      <c r="H22" s="6"/>
      <c r="I22" s="6"/>
      <c r="J22" s="6"/>
      <c r="K22" s="6"/>
      <c r="L22" s="6">
        <v>1</v>
      </c>
      <c r="M22" s="6"/>
      <c r="N22" s="6">
        <v>1</v>
      </c>
    </row>
    <row r="23" spans="7:14" x14ac:dyDescent="0.25">
      <c r="G23" s="3" t="s">
        <v>110</v>
      </c>
      <c r="H23" s="6"/>
      <c r="I23" s="6">
        <v>1</v>
      </c>
      <c r="J23" s="6"/>
      <c r="K23" s="6"/>
      <c r="L23" s="6"/>
      <c r="M23" s="6"/>
      <c r="N23" s="6">
        <v>1</v>
      </c>
    </row>
    <row r="24" spans="7:14" x14ac:dyDescent="0.25">
      <c r="G24" s="3" t="s">
        <v>95</v>
      </c>
      <c r="H24" s="6"/>
      <c r="I24" s="6">
        <v>1</v>
      </c>
      <c r="J24" s="6"/>
      <c r="K24" s="6"/>
      <c r="L24" s="6"/>
      <c r="M24" s="6"/>
      <c r="N24" s="6">
        <v>1</v>
      </c>
    </row>
    <row r="25" spans="7:14" x14ac:dyDescent="0.25">
      <c r="G25" s="3" t="s">
        <v>98</v>
      </c>
      <c r="H25" s="6"/>
      <c r="I25" s="6">
        <v>1</v>
      </c>
      <c r="J25" s="6"/>
      <c r="K25" s="6"/>
      <c r="L25" s="6"/>
      <c r="M25" s="6"/>
      <c r="N25" s="6">
        <v>1</v>
      </c>
    </row>
    <row r="26" spans="7:14" x14ac:dyDescent="0.25">
      <c r="G26" s="3" t="s">
        <v>77</v>
      </c>
      <c r="H26" s="6">
        <v>4</v>
      </c>
      <c r="I26" s="6">
        <v>20</v>
      </c>
      <c r="J26" s="6">
        <v>4</v>
      </c>
      <c r="K26" s="6">
        <v>6</v>
      </c>
      <c r="L26" s="6">
        <v>7</v>
      </c>
      <c r="M26" s="6">
        <v>9</v>
      </c>
      <c r="N26" s="6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</vt:lpstr>
      <vt:lpstr>Stats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2014-09-05T00:12:12Z</dcterms:modified>
</cp:coreProperties>
</file>